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Registrazione" sheetId="1" r:id="rId1"/>
    <sheet name="Start Sta" sheetId="2" state="hidden" r:id="rId2"/>
    <sheet name="Prova Sta" sheetId="3" state="hidden" r:id="rId3"/>
    <sheet name="Clas Ind Stat" sheetId="4" r:id="rId4"/>
    <sheet name="Start Din" sheetId="5" state="hidden" r:id="rId5"/>
    <sheet name="Prova Din" sheetId="6" state="hidden" r:id="rId6"/>
    <sheet name="Clas Ind Din" sheetId="7" r:id="rId7"/>
    <sheet name="Class Ind Ass" sheetId="8" r:id="rId8"/>
    <sheet name="Class Sq Ass" sheetId="9" r:id="rId9"/>
  </sheets>
  <definedNames>
    <definedName name="_xlnm.Print_Area" localSheetId="6">'Clas Ind Din'!$A$2:$H$54</definedName>
    <definedName name="_xlnm.Print_Area" localSheetId="3">'Clas Ind Stat'!$A$2:$K$54</definedName>
    <definedName name="_xlnm.Print_Area" localSheetId="7">'Class Ind Ass'!$A$2:$F$54</definedName>
    <definedName name="_xlnm.Print_Area" localSheetId="8">'Class Sq Ass'!$A$2:$E$29</definedName>
    <definedName name="_xlnm.Print_Area" localSheetId="5">'Prova Din'!$A$2:$N$25</definedName>
    <definedName name="_xlnm.Print_Area" localSheetId="2">'Prova Sta'!$A$2:$T$57</definedName>
    <definedName name="_xlnm.Print_Area" localSheetId="0">'Registrazione'!$A$2:$H$56</definedName>
    <definedName name="_xlnm.Print_Area" localSheetId="4">'Start Din'!$A$2:$J$55</definedName>
    <definedName name="_xlnm.Print_Area" localSheetId="1">'Start Sta'!$A$2:$I$56</definedName>
  </definedNames>
  <calcPr fullCalcOnLoad="1"/>
</workbook>
</file>

<file path=xl/sharedStrings.xml><?xml version="1.0" encoding="utf-8"?>
<sst xmlns="http://schemas.openxmlformats.org/spreadsheetml/2006/main" count="320" uniqueCount="309">
  <si>
    <t>"1° TROFEO CITTA' DI PISA 2004"</t>
  </si>
  <si>
    <t>Associazione Sportiva Centro Sub Pisa</t>
  </si>
  <si>
    <t>CASCINA (PI) - 31 Ottobre 2004</t>
  </si>
  <si>
    <t>DISTINTA DI REGISTRAZIONE</t>
  </si>
  <si>
    <t>Squadra</t>
  </si>
  <si>
    <t>Atleta</t>
  </si>
  <si>
    <t>Tempo dichiarato</t>
  </si>
  <si>
    <t>Distanza dichiarata</t>
  </si>
  <si>
    <t xml:space="preserve">Cognome Nome </t>
  </si>
  <si>
    <t>min</t>
  </si>
  <si>
    <t>sec</t>
  </si>
  <si>
    <t>sec.tot.</t>
  </si>
  <si>
    <t>metri</t>
  </si>
  <si>
    <t>note</t>
  </si>
  <si>
    <t>AAC2 Barracuda C. Bergamo</t>
  </si>
  <si>
    <t>Sergio Fabio</t>
  </si>
  <si>
    <t>AAC2 Barracuda C. Bergamo</t>
  </si>
  <si>
    <t>Oscar Paolo</t>
  </si>
  <si>
    <t>AAC2 Barracuda C. Bergamo</t>
  </si>
  <si>
    <t>Lega Navale Sez. di Quinto</t>
  </si>
  <si>
    <t>Boeri Sara</t>
  </si>
  <si>
    <t>Lega Navale Sez. di Quinto</t>
  </si>
  <si>
    <t>Giuntini Gaia</t>
  </si>
  <si>
    <t>Lega Navale Sez. di Quinto</t>
  </si>
  <si>
    <t>Torassa Elena</t>
  </si>
  <si>
    <t>Centro Sub Pisa 2</t>
  </si>
  <si>
    <t>Farnesi Massimiliano</t>
  </si>
  <si>
    <t>Centro Sub Pisa 2</t>
  </si>
  <si>
    <t>Misul Stefano</t>
  </si>
  <si>
    <t>Centro Sub Pisa 2</t>
  </si>
  <si>
    <t>Centro Sub Pisa</t>
  </si>
  <si>
    <t>Navarino Massimiliano</t>
  </si>
  <si>
    <t>Centro Sub Pisa</t>
  </si>
  <si>
    <t>Chiappe Alessandro</t>
  </si>
  <si>
    <t>Centro Sub Pisa</t>
  </si>
  <si>
    <t>Pertusati Marco</t>
  </si>
  <si>
    <t>Tresse Diving Club M1</t>
  </si>
  <si>
    <t>Tovaglieri Stefano</t>
  </si>
  <si>
    <t>Tresse Diving Club M1</t>
  </si>
  <si>
    <t>Tresse Diving Club M1</t>
  </si>
  <si>
    <t>Madeddu Andrea</t>
  </si>
  <si>
    <t>Plus Ultra</t>
  </si>
  <si>
    <t>Mussati Giorgio</t>
  </si>
  <si>
    <t>Plus Ultra</t>
  </si>
  <si>
    <t>Fornasier Augusto</t>
  </si>
  <si>
    <t>Plus Ultra</t>
  </si>
  <si>
    <t>Pollice Andrea</t>
  </si>
  <si>
    <t>Sea Project</t>
  </si>
  <si>
    <t>Lazzeri Filippo</t>
  </si>
  <si>
    <t>Sea Project</t>
  </si>
  <si>
    <t>Stamerra Danilo</t>
  </si>
  <si>
    <t>Sea Project</t>
  </si>
  <si>
    <t>Landini Lorenzo</t>
  </si>
  <si>
    <t>Big Fish Team Pisa</t>
  </si>
  <si>
    <t>La Rosa Giuseppe</t>
  </si>
  <si>
    <t>Big Fish Team Pisa</t>
  </si>
  <si>
    <t>Nencetti Manrico</t>
  </si>
  <si>
    <t>Big Fish Team Pisa</t>
  </si>
  <si>
    <t>Passera Mirco</t>
  </si>
  <si>
    <t>MC2 SportWay</t>
  </si>
  <si>
    <t>Zappettini Massimiliano</t>
  </si>
  <si>
    <t>MC2 SportWay</t>
  </si>
  <si>
    <t>Leuci Homar</t>
  </si>
  <si>
    <t>MC2 SportWay</t>
  </si>
  <si>
    <t>Garaldi Matteo</t>
  </si>
  <si>
    <t>Apnea Firenze</t>
  </si>
  <si>
    <t>Panichi Guglielmo</t>
  </si>
  <si>
    <t>Apnea Firenze</t>
  </si>
  <si>
    <t>Brocchi Davide</t>
  </si>
  <si>
    <t>Apnea Firenze</t>
  </si>
  <si>
    <t>Calvisi Samuel</t>
  </si>
  <si>
    <t>Chiomi Team</t>
  </si>
  <si>
    <t>Tucci Andrea</t>
  </si>
  <si>
    <t>Chiomi Team</t>
  </si>
  <si>
    <t>Scotto Roberto</t>
  </si>
  <si>
    <t>Chiomi Team</t>
  </si>
  <si>
    <t>Giandominici Jacopo</t>
  </si>
  <si>
    <t>Battaglia Team</t>
  </si>
  <si>
    <t>Battaglia Gaspare</t>
  </si>
  <si>
    <t>Battaglia Team</t>
  </si>
  <si>
    <t>Gallo Marco</t>
  </si>
  <si>
    <t>Battaglia Team</t>
  </si>
  <si>
    <t>Gorno Tito</t>
  </si>
  <si>
    <t>Coquet Michael</t>
  </si>
  <si>
    <t>Pomigliano SC2</t>
  </si>
  <si>
    <t>Brivio Rossella</t>
  </si>
  <si>
    <t>Tresse Diving Club</t>
  </si>
  <si>
    <t>Parenti Paola</t>
  </si>
  <si>
    <t>Tresse Diving Club</t>
  </si>
  <si>
    <t>Tagliabue Paola</t>
  </si>
  <si>
    <t>Blumood</t>
  </si>
  <si>
    <t>Muraro Silvia</t>
  </si>
  <si>
    <t>USO GIURIA</t>
  </si>
  <si>
    <t>ORDINE DI PARTENZA PROVA APNEA STATICA</t>
  </si>
  <si>
    <t>RILEVAMENTO TEMPI</t>
  </si>
  <si>
    <t>Squadra</t>
  </si>
  <si>
    <t>Atleta</t>
  </si>
  <si>
    <t>Tempo dichiarato</t>
  </si>
  <si>
    <t>Campo gara</t>
  </si>
  <si>
    <t>Orario Top</t>
  </si>
  <si>
    <t>Inizio Riscaldamento</t>
  </si>
  <si>
    <t>Giudice 1              tempo cronometrato</t>
  </si>
  <si>
    <t>Giudice 2                  tempo cronometrato</t>
  </si>
  <si>
    <t>Tempo di sforo</t>
  </si>
  <si>
    <t>Note</t>
  </si>
  <si>
    <t xml:space="preserve">Cognome Nome </t>
  </si>
  <si>
    <t>min</t>
  </si>
  <si>
    <t>sec</t>
  </si>
  <si>
    <t>sec.tot.</t>
  </si>
  <si>
    <t>min</t>
  </si>
  <si>
    <t>sec</t>
  </si>
  <si>
    <t>min</t>
  </si>
  <si>
    <t>sec</t>
  </si>
  <si>
    <t>sec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</si>
  <si>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</si>
  <si>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</si>
  <si>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</si>
  <si>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</si>
  <si>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</si>
  <si>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</si>
  <si>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</si>
  <si>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</si>
  <si>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</si>
  <si>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</si>
  <si>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</si>
  <si>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</si>
  <si>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</si>
  <si>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</si>
  <si>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</si>
  <si>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</si>
  <si>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</si>
  <si>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</si>
  <si>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</si>
  <si>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</si>
  <si>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</si>
  <si>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</si>
  <si>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</si>
  <si>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</si>
  <si>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</si>
  <si>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</si>
  <si>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</si>
  <si>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</si>
  <si>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</si>
  <si>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</si>
  <si>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</si>
  <si>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</si>
  <si>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</si>
  <si>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</si>
  <si>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</si>
  <si>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</si>
  <si>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</si>
  <si>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</si>
  <si>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C</t>
  </si>
  <si>
    <t>A</t>
  </si>
  <si>
    <t>B</t>
  </si>
  <si>
    <t>DATI PROVA DI APNEA STATICA</t>
  </si>
  <si>
    <t>Squadra</t>
  </si>
  <si>
    <t>Atleta</t>
  </si>
  <si>
    <t>Tempo dichiarato</t>
  </si>
  <si>
    <t>Tempo realizzato</t>
  </si>
  <si>
    <t>Td-Tr</t>
  </si>
  <si>
    <t>Penalità               Td - Tr</t>
  </si>
  <si>
    <t>Penalità per partenza anticipata</t>
  </si>
  <si>
    <t>Tempo sforo</t>
  </si>
  <si>
    <t>Penalità sforo</t>
  </si>
  <si>
    <t>TEMPO FINALE</t>
  </si>
  <si>
    <t>PUNTEGGIO FINALE</t>
  </si>
  <si>
    <t xml:space="preserve">Cognome Nome </t>
  </si>
  <si>
    <t>min</t>
  </si>
  <si>
    <t>sec</t>
  </si>
  <si>
    <t>min</t>
  </si>
  <si>
    <t>sec</t>
  </si>
  <si>
    <t>sec</t>
  </si>
  <si>
    <t>punti</t>
  </si>
  <si>
    <t>punti</t>
  </si>
  <si>
    <t>sec</t>
  </si>
  <si>
    <t>punti</t>
  </si>
  <si>
    <t>sec</t>
  </si>
  <si>
    <t>sec</t>
  </si>
  <si>
    <t>punti</t>
  </si>
  <si>
    <t>punti</t>
  </si>
  <si>
    <t>sec</t>
  </si>
  <si>
    <t>sec</t>
  </si>
  <si>
    <t>punti</t>
  </si>
  <si>
    <t>note</t>
  </si>
  <si>
    <t>CLASSIFICA INDIVIDUALE PROVA APNEA STATICA</t>
  </si>
  <si>
    <t>Squadra</t>
  </si>
  <si>
    <t>Atleta</t>
  </si>
  <si>
    <t>Dati prova apnea statica</t>
  </si>
  <si>
    <t>PUNTEGGIO FINALE</t>
  </si>
  <si>
    <t>Note</t>
  </si>
  <si>
    <t>tempo realizzato</t>
  </si>
  <si>
    <t>secondi realizzati</t>
  </si>
  <si>
    <t>penalità</t>
  </si>
  <si>
    <t>punteggio</t>
  </si>
  <si>
    <t xml:space="preserve">Cognome Nome </t>
  </si>
  <si>
    <t>minuti</t>
  </si>
  <si>
    <t>secondi</t>
  </si>
  <si>
    <t>secondi</t>
  </si>
  <si>
    <t>secondi</t>
  </si>
  <si>
    <t>punti</t>
  </si>
  <si>
    <t>N.V.</t>
  </si>
  <si>
    <t>N.V.</t>
  </si>
  <si>
    <t>N.V.</t>
  </si>
  <si>
    <t>N.V.</t>
  </si>
  <si>
    <t>N.V.</t>
  </si>
  <si>
    <t>N.V.</t>
  </si>
  <si>
    <t>USO GIURIA</t>
  </si>
  <si>
    <t>ORDINE DI PARTENZA PROVA APNEA DINAMICA</t>
  </si>
  <si>
    <t>RILEVAMENTO DISTANZE</t>
  </si>
  <si>
    <t>Squadra</t>
  </si>
  <si>
    <t>Atleta</t>
  </si>
  <si>
    <t>Distanza dichiarata</t>
  </si>
  <si>
    <t>Campo gara</t>
  </si>
  <si>
    <t>Orario Top</t>
  </si>
  <si>
    <t>Inizio Riscaldamento</t>
  </si>
  <si>
    <t>Distanza realizzata</t>
  </si>
  <si>
    <t>Partenza oltre linea</t>
  </si>
  <si>
    <t>Note</t>
  </si>
  <si>
    <t xml:space="preserve">Cognome Nome </t>
  </si>
  <si>
    <t>metri</t>
  </si>
  <si>
    <t>metri</t>
  </si>
  <si>
    <t>penalità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</si>
  <si>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</si>
  <si>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</si>
  <si>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</si>
  <si>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</si>
  <si>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</si>
  <si>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</si>
  <si>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</si>
  <si>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</si>
  <si>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</si>
  <si>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</si>
  <si>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</si>
  <si>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</si>
  <si>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</si>
  <si>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</si>
  <si>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</si>
  <si>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</si>
  <si>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</si>
  <si>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</si>
  <si>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</si>
  <si>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</si>
  <si>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</si>
  <si>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</si>
  <si>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</si>
  <si>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</si>
  <si>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</si>
  <si>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</si>
  <si>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</si>
  <si>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</si>
  <si>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</si>
  <si>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</si>
  <si>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</si>
  <si>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</si>
  <si>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</si>
  <si>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</si>
  <si>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</si>
  <si>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</si>
  <si>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</si>
  <si>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</si>
  <si>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</si>
  <si>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B</t>
  </si>
  <si>
    <t>A</t>
  </si>
  <si>
    <t>DATI PROVA DI APNEA DINAMICA</t>
  </si>
  <si>
    <t>Squadra</t>
  </si>
  <si>
    <t>Atleta</t>
  </si>
  <si>
    <t>Distanza dichiarata</t>
  </si>
  <si>
    <t>Distanza realizzata</t>
  </si>
  <si>
    <t>Dr-Dd</t>
  </si>
  <si>
    <t>Distanza netta</t>
  </si>
  <si>
    <t>Partenza ritardata</t>
  </si>
  <si>
    <t>Partenza oltre la linea</t>
  </si>
  <si>
    <t>Totali penalità</t>
  </si>
  <si>
    <t>DISTANZA FINALE</t>
  </si>
  <si>
    <t>PUNTEGGIO FINALE</t>
  </si>
  <si>
    <t xml:space="preserve">Cognome Nome </t>
  </si>
  <si>
    <t>metri</t>
  </si>
  <si>
    <t>metri</t>
  </si>
  <si>
    <t>metri</t>
  </si>
  <si>
    <t>metri</t>
  </si>
  <si>
    <t>punti</t>
  </si>
  <si>
    <t>punti</t>
  </si>
  <si>
    <t>punti</t>
  </si>
  <si>
    <t>punti</t>
  </si>
  <si>
    <t>metri</t>
  </si>
  <si>
    <t>punti</t>
  </si>
  <si>
    <t>note</t>
  </si>
  <si>
    <t>CLASSIFICA INDIVIDUALE PROVA APNEA DINAMICA</t>
  </si>
  <si>
    <t>Squadra</t>
  </si>
  <si>
    <t>Atleta</t>
  </si>
  <si>
    <t>Dati prova apnea dinamica</t>
  </si>
  <si>
    <t>PUNTEGGIO FINALE ATLETA</t>
  </si>
  <si>
    <t>Note</t>
  </si>
  <si>
    <t>distanza realizzata</t>
  </si>
  <si>
    <t>penalità</t>
  </si>
  <si>
    <t>punti</t>
  </si>
  <si>
    <t xml:space="preserve">Cognome Nome </t>
  </si>
  <si>
    <t>CLASSIFICA INDIVIDUALE ASSOLUTA</t>
  </si>
  <si>
    <t>Prova apnea statica</t>
  </si>
  <si>
    <t>Prova apnea dinamica</t>
  </si>
  <si>
    <t>CLASSIFICA ASSOLUTA A SQUADRE</t>
  </si>
  <si>
    <t>SQUADRA</t>
  </si>
  <si>
    <t>Somma punteggi individuali prova apnea statica</t>
  </si>
  <si>
    <t>Somma punteggi individuali prova apnea dinamica</t>
  </si>
  <si>
    <t>Taviani Stefano</t>
  </si>
  <si>
    <t>Ciampa Jonatha</t>
  </si>
  <si>
    <t>Calvetti Evelino</t>
  </si>
  <si>
    <t>Assente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</si>
</sst>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9">
    <font>
      <sz val="10"/>
      <name val="Arial"/>
      <family val="0"/>
    </font>
    <font>
      <b/>
      <sz val="17"/>
      <color indexed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4"/>
      <name val="Arial"/>
      <family val="2"/>
    </font>
    <font>
      <b/>
      <sz val="12"/>
      <color indexed="12"/>
      <name val="Arial"/>
      <family val="2"/>
    </font>
    <font>
      <sz val="10"/>
      <color indexed="48"/>
      <name val="Arial"/>
      <family val="2"/>
    </font>
    <font>
      <b/>
      <sz val="24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0"/>
    </font>
    <font>
      <b/>
      <sz val="17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7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b/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4" borderId="7" xfId="0" applyFont="1" applyFill="1" applyBorder="1" applyAlignment="1">
      <alignment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72" fontId="7" fillId="0" borderId="8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172" fontId="0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2" fontId="19" fillId="3" borderId="5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9" fillId="3" borderId="6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172" fontId="6" fillId="0" borderId="8" xfId="0" applyNumberFormat="1" applyFont="1" applyBorder="1" applyAlignment="1">
      <alignment horizontal="center" vertical="center" wrapText="1"/>
    </xf>
    <xf numFmtId="1" fontId="20" fillId="3" borderId="12" xfId="0" applyNumberFormat="1" applyFont="1" applyFill="1" applyBorder="1" applyAlignment="1">
      <alignment horizontal="center"/>
    </xf>
    <xf numFmtId="1" fontId="21" fillId="3" borderId="12" xfId="0" applyNumberFormat="1" applyFont="1" applyFill="1" applyBorder="1" applyAlignment="1">
      <alignment horizontal="center" vertical="center"/>
    </xf>
    <xf numFmtId="1" fontId="22" fillId="3" borderId="12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3" borderId="8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" borderId="7" xfId="0" applyFont="1" applyFill="1" applyBorder="1" applyAlignment="1">
      <alignment horizontal="center" vertical="center"/>
    </xf>
    <xf numFmtId="2" fontId="24" fillId="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4" fillId="3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3" fillId="3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3" borderId="12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" fontId="24" fillId="3" borderId="12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0" fillId="3" borderId="12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</xdr:col>
      <xdr:colOff>962025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910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190500</xdr:colOff>
      <xdr:row>2</xdr:row>
      <xdr:rowOff>114300</xdr:rowOff>
    </xdr:from>
    <xdr:to>
      <xdr:col>7</xdr:col>
      <xdr:colOff>714375</xdr:colOff>
      <xdr:row>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90525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76200</xdr:rowOff>
    </xdr:from>
    <xdr:to>
      <xdr:col>1</xdr:col>
      <xdr:colOff>952500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0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180975</xdr:colOff>
      <xdr:row>3</xdr:row>
      <xdr:rowOff>95250</xdr:rowOff>
    </xdr:from>
    <xdr:to>
      <xdr:col>7</xdr:col>
      <xdr:colOff>600075</xdr:colOff>
      <xdr:row>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95300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66675</xdr:rowOff>
    </xdr:from>
    <xdr:to>
      <xdr:col>1</xdr:col>
      <xdr:colOff>1543050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1781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28575</xdr:colOff>
      <xdr:row>1</xdr:row>
      <xdr:rowOff>47625</xdr:rowOff>
    </xdr:from>
    <xdr:to>
      <xdr:col>19</xdr:col>
      <xdr:colOff>1809750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209550"/>
          <a:ext cx="1781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1076325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9575"/>
          <a:ext cx="13811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333375</xdr:colOff>
      <xdr:row>2</xdr:row>
      <xdr:rowOff>28575</xdr:rowOff>
    </xdr:from>
    <xdr:to>
      <xdr:col>10</xdr:col>
      <xdr:colOff>847725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00050"/>
          <a:ext cx="13811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1</xdr:col>
      <xdr:colOff>809625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5300"/>
          <a:ext cx="1114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3</xdr:row>
      <xdr:rowOff>76200</xdr:rowOff>
    </xdr:from>
    <xdr:to>
      <xdr:col>6</xdr:col>
      <xdr:colOff>66675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14350"/>
          <a:ext cx="1000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85725</xdr:rowOff>
    </xdr:from>
    <xdr:to>
      <xdr:col>1</xdr:col>
      <xdr:colOff>1552575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7650"/>
          <a:ext cx="16859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28575</xdr:colOff>
      <xdr:row>1</xdr:row>
      <xdr:rowOff>85725</xdr:rowOff>
    </xdr:from>
    <xdr:to>
      <xdr:col>13</xdr:col>
      <xdr:colOff>1714500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47650"/>
          <a:ext cx="16859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1</xdr:col>
      <xdr:colOff>1219200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8625"/>
          <a:ext cx="13239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714375</xdr:colOff>
      <xdr:row>2</xdr:row>
      <xdr:rowOff>38100</xdr:rowOff>
    </xdr:from>
    <xdr:to>
      <xdr:col>7</xdr:col>
      <xdr:colOff>838200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19100"/>
          <a:ext cx="13239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1</xdr:col>
      <xdr:colOff>1114425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00050"/>
          <a:ext cx="13049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704850</xdr:colOff>
      <xdr:row>3</xdr:row>
      <xdr:rowOff>0</xdr:rowOff>
    </xdr:from>
    <xdr:to>
      <xdr:col>5</xdr:col>
      <xdr:colOff>1152525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00050"/>
          <a:ext cx="13049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38100</xdr:rowOff>
    </xdr:from>
    <xdr:to>
      <xdr:col>1</xdr:col>
      <xdr:colOff>1209675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1950"/>
          <a:ext cx="13620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1600200</xdr:colOff>
      <xdr:row>2</xdr:row>
      <xdr:rowOff>38100</xdr:rowOff>
    </xdr:from>
    <xdr:to>
      <xdr:col>4</xdr:col>
      <xdr:colOff>1304925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61950"/>
          <a:ext cx="13620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22">
      <selection activeCell="J31" sqref="J31"/>
    </sheetView>
  </sheetViews>
  <sheetFormatPr defaultColWidth="9.140625" defaultRowHeight="12.75"/>
  <cols>
    <col min="1" max="1" width="4.7109375" style="1" customWidth="1"/>
    <col min="2" max="2" width="26.8515625" style="1" customWidth="1"/>
    <col min="3" max="3" width="23.8515625" style="2" customWidth="1"/>
    <col min="4" max="5" width="5.28125" style="1" customWidth="1"/>
    <col min="6" max="6" width="6.00390625" style="1" customWidth="1"/>
    <col min="7" max="7" width="10.421875" style="1" customWidth="1"/>
    <col min="8" max="8" width="12.140625" style="1" customWidth="1"/>
    <col min="9" max="16384" width="9.00390625" style="0" customWidth="1"/>
  </cols>
  <sheetData>
    <row r="1" ht="7.5" customHeight="1"/>
    <row r="2" spans="1:8" s="5" customFormat="1" ht="14.25" customHeight="1">
      <c r="A2" s="135"/>
      <c r="B2" s="135"/>
      <c r="C2" s="135"/>
      <c r="D2" s="135"/>
      <c r="E2" s="135"/>
      <c r="F2" s="135"/>
      <c r="G2" s="135"/>
      <c r="H2" s="135"/>
    </row>
    <row r="3" spans="1:8" s="5" customFormat="1" ht="10.5" customHeight="1">
      <c r="A3" s="136"/>
      <c r="B3" s="136"/>
      <c r="C3" s="136"/>
      <c r="D3" s="136"/>
      <c r="E3" s="136"/>
      <c r="F3" s="136"/>
      <c r="G3" s="136"/>
      <c r="H3" s="136"/>
    </row>
    <row r="4" spans="1:8" s="5" customFormat="1" ht="27" customHeight="1">
      <c r="A4" s="137" t="s">
        <v>0</v>
      </c>
      <c r="B4" s="137"/>
      <c r="C4" s="137"/>
      <c r="D4" s="137"/>
      <c r="E4" s="137"/>
      <c r="F4" s="137"/>
      <c r="G4" s="137"/>
      <c r="H4" s="137"/>
    </row>
    <row r="5" spans="1:8" s="5" customFormat="1" ht="15">
      <c r="A5" s="138" t="s">
        <v>1</v>
      </c>
      <c r="B5" s="138"/>
      <c r="C5" s="138"/>
      <c r="D5" s="138"/>
      <c r="E5" s="138"/>
      <c r="F5" s="138"/>
      <c r="G5" s="138"/>
      <c r="H5" s="138"/>
    </row>
    <row r="6" spans="1:8" s="5" customFormat="1" ht="12.75">
      <c r="A6" s="139" t="s">
        <v>2</v>
      </c>
      <c r="B6" s="139"/>
      <c r="C6" s="139"/>
      <c r="D6" s="139"/>
      <c r="E6" s="139"/>
      <c r="F6" s="139"/>
      <c r="G6" s="139"/>
      <c r="H6" s="139"/>
    </row>
    <row r="7" spans="1:8" s="5" customFormat="1" ht="9" customHeight="1">
      <c r="A7" s="140"/>
      <c r="B7" s="140"/>
      <c r="C7" s="140"/>
      <c r="D7" s="140"/>
      <c r="E7" s="140"/>
      <c r="F7" s="140"/>
      <c r="G7" s="140"/>
      <c r="H7" s="140"/>
    </row>
    <row r="8" spans="1:8" s="5" customFormat="1" ht="7.5" customHeight="1">
      <c r="A8" s="141"/>
      <c r="B8" s="141"/>
      <c r="C8" s="141"/>
      <c r="D8" s="141"/>
      <c r="E8" s="141"/>
      <c r="F8" s="141"/>
      <c r="G8" s="141"/>
      <c r="H8" s="141"/>
    </row>
    <row r="9" spans="1:8" s="5" customFormat="1" ht="5.25" customHeight="1">
      <c r="A9" s="11"/>
      <c r="B9" s="12"/>
      <c r="C9" s="12"/>
      <c r="D9" s="12"/>
      <c r="E9" s="12"/>
      <c r="F9" s="12"/>
      <c r="G9" s="12"/>
      <c r="H9" s="13"/>
    </row>
    <row r="10" spans="1:8" s="5" customFormat="1" ht="15.75">
      <c r="A10" s="142" t="s">
        <v>3</v>
      </c>
      <c r="B10" s="142"/>
      <c r="C10" s="142"/>
      <c r="D10" s="142"/>
      <c r="E10" s="142"/>
      <c r="F10" s="142"/>
      <c r="G10" s="142"/>
      <c r="H10" s="142"/>
    </row>
    <row r="11" spans="1:8" s="5" customFormat="1" ht="5.25" customHeight="1">
      <c r="A11" s="12"/>
      <c r="B11" s="12"/>
      <c r="C11" s="12"/>
      <c r="D11" s="12"/>
      <c r="E11" s="12"/>
      <c r="F11" s="12"/>
      <c r="G11" s="12"/>
      <c r="H11" s="12"/>
    </row>
    <row r="12" spans="1:8" ht="17.25" customHeight="1">
      <c r="A12" s="143"/>
      <c r="B12" s="144" t="s">
        <v>4</v>
      </c>
      <c r="C12" s="145" t="s">
        <v>5</v>
      </c>
      <c r="D12" s="146" t="s">
        <v>6</v>
      </c>
      <c r="E12" s="146"/>
      <c r="F12" s="146"/>
      <c r="G12" s="147" t="s">
        <v>7</v>
      </c>
      <c r="H12" s="148"/>
    </row>
    <row r="13" spans="1:8" ht="15" customHeight="1">
      <c r="A13" s="143"/>
      <c r="B13" s="144"/>
      <c r="C13" s="145"/>
      <c r="D13" s="146"/>
      <c r="E13" s="146"/>
      <c r="F13" s="146"/>
      <c r="G13" s="147"/>
      <c r="H13" s="148"/>
    </row>
    <row r="14" spans="1:8" s="21" customFormat="1" ht="12" customHeight="1">
      <c r="A14" s="143"/>
      <c r="B14" s="144"/>
      <c r="C14" s="15" t="s">
        <v>8</v>
      </c>
      <c r="D14" s="17" t="s">
        <v>9</v>
      </c>
      <c r="E14" s="17" t="s">
        <v>10</v>
      </c>
      <c r="F14" s="18" t="s">
        <v>11</v>
      </c>
      <c r="G14" s="19" t="s">
        <v>12</v>
      </c>
      <c r="H14" s="20" t="s">
        <v>13</v>
      </c>
    </row>
    <row r="15" spans="1:8" s="21" customFormat="1" ht="5.25" customHeight="1">
      <c r="A15" s="22"/>
      <c r="B15" s="23"/>
      <c r="C15" s="24"/>
      <c r="D15" s="25"/>
      <c r="E15" s="25"/>
      <c r="F15" s="25"/>
      <c r="G15" s="25"/>
      <c r="H15" s="298"/>
    </row>
    <row r="16" spans="1:8" s="29" customFormat="1" ht="12.75">
      <c r="A16" s="27">
        <v>1</v>
      </c>
      <c r="B16" s="28" t="s">
        <v>14</v>
      </c>
      <c r="C16" s="29" t="s">
        <v>15</v>
      </c>
      <c r="D16" s="28">
        <v>2</v>
      </c>
      <c r="E16" s="28">
        <v>0</v>
      </c>
      <c r="F16" s="28">
        <f aca="true" t="shared" si="0" ref="F16:F56">(D16*60+E16)</f>
        <v>120</v>
      </c>
      <c r="G16" s="28">
        <v>50</v>
      </c>
      <c r="H16" s="28"/>
    </row>
    <row r="17" spans="1:8" s="29" customFormat="1" ht="12.75">
      <c r="A17" s="27">
        <v>2</v>
      </c>
      <c r="B17" s="28" t="s">
        <v>16</v>
      </c>
      <c r="C17" s="29" t="s">
        <v>17</v>
      </c>
      <c r="D17" s="28">
        <v>1</v>
      </c>
      <c r="E17" s="28">
        <v>30</v>
      </c>
      <c r="F17" s="28">
        <f t="shared" si="0"/>
        <v>90</v>
      </c>
      <c r="G17" s="28">
        <v>25</v>
      </c>
      <c r="H17" s="1"/>
    </row>
    <row r="18" spans="1:8" s="29" customFormat="1" ht="12.75">
      <c r="A18" s="27">
        <v>3</v>
      </c>
      <c r="B18" s="28" t="s">
        <v>18</v>
      </c>
      <c r="C18" s="29" t="s">
        <v>305</v>
      </c>
      <c r="D18" s="28">
        <v>5</v>
      </c>
      <c r="E18" s="28">
        <v>0</v>
      </c>
      <c r="F18" s="28">
        <f t="shared" si="0"/>
        <v>300</v>
      </c>
      <c r="G18" s="28">
        <v>50</v>
      </c>
      <c r="H18" s="1"/>
    </row>
    <row r="19" spans="1:7" ht="12.75">
      <c r="A19" s="27">
        <v>4</v>
      </c>
      <c r="B19" s="30" t="s">
        <v>19</v>
      </c>
      <c r="C19" s="31" t="s">
        <v>20</v>
      </c>
      <c r="D19" s="28">
        <v>1</v>
      </c>
      <c r="E19" s="28">
        <v>0</v>
      </c>
      <c r="F19" s="28">
        <f t="shared" si="0"/>
        <v>60</v>
      </c>
      <c r="G19" s="28">
        <v>40</v>
      </c>
    </row>
    <row r="20" spans="1:7" ht="12.75">
      <c r="A20" s="27">
        <v>5</v>
      </c>
      <c r="B20" s="30" t="s">
        <v>21</v>
      </c>
      <c r="C20" s="31" t="s">
        <v>22</v>
      </c>
      <c r="D20" s="28">
        <v>0</v>
      </c>
      <c r="E20" s="28">
        <v>30</v>
      </c>
      <c r="F20" s="28">
        <f t="shared" si="0"/>
        <v>30</v>
      </c>
      <c r="G20" s="28">
        <v>25</v>
      </c>
    </row>
    <row r="21" spans="1:8" ht="12.75">
      <c r="A21" s="27">
        <v>6</v>
      </c>
      <c r="B21" s="30" t="s">
        <v>23</v>
      </c>
      <c r="C21" s="31" t="s">
        <v>24</v>
      </c>
      <c r="D21" s="28">
        <v>1</v>
      </c>
      <c r="E21" s="28">
        <v>0</v>
      </c>
      <c r="F21" s="28">
        <f t="shared" si="0"/>
        <v>60</v>
      </c>
      <c r="G21" s="28">
        <v>25</v>
      </c>
      <c r="H21" s="28" t="s">
        <v>308</v>
      </c>
    </row>
    <row r="22" spans="1:7" ht="12.75">
      <c r="A22" s="27">
        <v>7</v>
      </c>
      <c r="B22" s="28" t="s">
        <v>25</v>
      </c>
      <c r="C22" s="32" t="s">
        <v>26</v>
      </c>
      <c r="D22" s="28">
        <v>2</v>
      </c>
      <c r="E22" s="28">
        <v>0</v>
      </c>
      <c r="F22" s="28">
        <f t="shared" si="0"/>
        <v>120</v>
      </c>
      <c r="G22" s="28">
        <v>40</v>
      </c>
    </row>
    <row r="23" spans="1:8" ht="12.75">
      <c r="A23" s="33">
        <v>8</v>
      </c>
      <c r="B23" s="28" t="s">
        <v>27</v>
      </c>
      <c r="C23" s="32" t="s">
        <v>28</v>
      </c>
      <c r="D23" s="28">
        <v>2</v>
      </c>
      <c r="E23" s="28">
        <v>0</v>
      </c>
      <c r="F23" s="28">
        <f t="shared" si="0"/>
        <v>120</v>
      </c>
      <c r="G23" s="28">
        <v>40</v>
      </c>
      <c r="H23" s="28"/>
    </row>
    <row r="24" spans="1:7" ht="12.75">
      <c r="A24" s="33">
        <v>9</v>
      </c>
      <c r="B24" s="28" t="s">
        <v>29</v>
      </c>
      <c r="C24" s="32" t="s">
        <v>306</v>
      </c>
      <c r="D24" s="28">
        <v>2</v>
      </c>
      <c r="E24" s="28">
        <v>0</v>
      </c>
      <c r="F24" s="28">
        <f t="shared" si="0"/>
        <v>120</v>
      </c>
      <c r="G24" s="28">
        <v>40</v>
      </c>
    </row>
    <row r="25" spans="1:7" ht="12.75">
      <c r="A25" s="33">
        <v>10</v>
      </c>
      <c r="B25" s="28" t="s">
        <v>30</v>
      </c>
      <c r="C25" s="29" t="s">
        <v>31</v>
      </c>
      <c r="D25" s="28">
        <v>2</v>
      </c>
      <c r="E25" s="1">
        <v>30</v>
      </c>
      <c r="F25" s="28">
        <f t="shared" si="0"/>
        <v>150</v>
      </c>
      <c r="G25" s="28">
        <v>50</v>
      </c>
    </row>
    <row r="26" spans="1:7" ht="12.75">
      <c r="A26" s="33">
        <v>11</v>
      </c>
      <c r="B26" s="28" t="s">
        <v>32</v>
      </c>
      <c r="C26" s="29" t="s">
        <v>33</v>
      </c>
      <c r="D26" s="28">
        <v>3</v>
      </c>
      <c r="E26" s="1">
        <v>0</v>
      </c>
      <c r="F26" s="28">
        <f t="shared" si="0"/>
        <v>180</v>
      </c>
      <c r="G26" s="28">
        <v>75</v>
      </c>
    </row>
    <row r="27" spans="1:7" ht="12.75">
      <c r="A27" s="33">
        <v>12</v>
      </c>
      <c r="B27" s="28" t="s">
        <v>34</v>
      </c>
      <c r="C27" s="29" t="s">
        <v>35</v>
      </c>
      <c r="D27" s="28">
        <v>4</v>
      </c>
      <c r="E27" s="1">
        <v>0</v>
      </c>
      <c r="F27" s="28">
        <f t="shared" si="0"/>
        <v>240</v>
      </c>
      <c r="G27" s="28">
        <v>75</v>
      </c>
    </row>
    <row r="28" spans="1:7" ht="12.75">
      <c r="A28" s="33">
        <v>13</v>
      </c>
      <c r="B28" s="1" t="s">
        <v>36</v>
      </c>
      <c r="C28" s="2" t="s">
        <v>37</v>
      </c>
      <c r="D28" s="28">
        <v>2</v>
      </c>
      <c r="E28" s="1">
        <v>30</v>
      </c>
      <c r="F28" s="28">
        <f t="shared" si="0"/>
        <v>150</v>
      </c>
      <c r="G28" s="28">
        <v>80</v>
      </c>
    </row>
    <row r="29" spans="1:7" ht="12.75">
      <c r="A29" s="33">
        <v>14</v>
      </c>
      <c r="B29" s="1" t="s">
        <v>38</v>
      </c>
      <c r="C29" s="247" t="s">
        <v>307</v>
      </c>
      <c r="D29" s="28">
        <v>2</v>
      </c>
      <c r="E29" s="1">
        <v>35</v>
      </c>
      <c r="F29" s="28">
        <f t="shared" si="0"/>
        <v>155</v>
      </c>
      <c r="G29" s="28">
        <v>48</v>
      </c>
    </row>
    <row r="30" spans="1:8" ht="12.75">
      <c r="A30" s="33">
        <v>15</v>
      </c>
      <c r="B30" s="1" t="s">
        <v>39</v>
      </c>
      <c r="C30" s="2" t="s">
        <v>40</v>
      </c>
      <c r="D30" s="28">
        <v>2</v>
      </c>
      <c r="E30" s="1">
        <v>25</v>
      </c>
      <c r="F30" s="28">
        <f t="shared" si="0"/>
        <v>145</v>
      </c>
      <c r="G30" s="28">
        <v>45</v>
      </c>
      <c r="H30" s="189" t="s">
        <v>308</v>
      </c>
    </row>
    <row r="31" spans="1:7" ht="12.75">
      <c r="A31" s="33">
        <v>16</v>
      </c>
      <c r="B31" s="1" t="s">
        <v>41</v>
      </c>
      <c r="C31" s="2" t="s">
        <v>42</v>
      </c>
      <c r="D31" s="28">
        <v>3</v>
      </c>
      <c r="E31" s="1">
        <v>0</v>
      </c>
      <c r="F31" s="28">
        <f t="shared" si="0"/>
        <v>180</v>
      </c>
      <c r="G31" s="28">
        <v>50</v>
      </c>
    </row>
    <row r="32" spans="1:7" ht="12.75">
      <c r="A32" s="33">
        <v>17</v>
      </c>
      <c r="B32" s="1" t="s">
        <v>43</v>
      </c>
      <c r="C32" s="2" t="s">
        <v>44</v>
      </c>
      <c r="D32" s="28">
        <v>3</v>
      </c>
      <c r="E32" s="1">
        <v>30</v>
      </c>
      <c r="F32" s="28">
        <f t="shared" si="0"/>
        <v>210</v>
      </c>
      <c r="G32" s="28">
        <v>60</v>
      </c>
    </row>
    <row r="33" spans="1:7" ht="12.75">
      <c r="A33" s="33">
        <v>18</v>
      </c>
      <c r="B33" s="1" t="s">
        <v>45</v>
      </c>
      <c r="C33" s="2" t="s">
        <v>46</v>
      </c>
      <c r="D33" s="28">
        <v>3</v>
      </c>
      <c r="E33" s="1">
        <v>0</v>
      </c>
      <c r="F33" s="28">
        <f t="shared" si="0"/>
        <v>180</v>
      </c>
      <c r="G33" s="28">
        <v>50</v>
      </c>
    </row>
    <row r="34" spans="1:7" ht="12.75">
      <c r="A34" s="33">
        <v>19</v>
      </c>
      <c r="B34" s="28" t="s">
        <v>47</v>
      </c>
      <c r="C34" s="29" t="s">
        <v>48</v>
      </c>
      <c r="D34" s="28">
        <v>3</v>
      </c>
      <c r="E34" s="1">
        <v>30</v>
      </c>
      <c r="F34" s="28">
        <f t="shared" si="0"/>
        <v>210</v>
      </c>
      <c r="G34" s="28">
        <v>50</v>
      </c>
    </row>
    <row r="35" spans="1:7" ht="12.75">
      <c r="A35" s="33">
        <v>20</v>
      </c>
      <c r="B35" s="28" t="s">
        <v>49</v>
      </c>
      <c r="C35" s="29" t="s">
        <v>50</v>
      </c>
      <c r="D35" s="28">
        <v>3</v>
      </c>
      <c r="E35" s="1">
        <v>30</v>
      </c>
      <c r="F35" s="28">
        <f t="shared" si="0"/>
        <v>210</v>
      </c>
      <c r="G35" s="28">
        <v>50</v>
      </c>
    </row>
    <row r="36" spans="1:7" ht="12.75">
      <c r="A36" s="33">
        <v>21</v>
      </c>
      <c r="B36" s="28" t="s">
        <v>51</v>
      </c>
      <c r="C36" s="29" t="s">
        <v>52</v>
      </c>
      <c r="D36" s="28">
        <v>3</v>
      </c>
      <c r="E36" s="1">
        <v>31</v>
      </c>
      <c r="F36" s="28">
        <f t="shared" si="0"/>
        <v>211</v>
      </c>
      <c r="G36" s="28">
        <v>55</v>
      </c>
    </row>
    <row r="37" spans="1:7" ht="12.75">
      <c r="A37" s="33">
        <v>22</v>
      </c>
      <c r="B37" s="28" t="s">
        <v>53</v>
      </c>
      <c r="C37" s="29" t="s">
        <v>54</v>
      </c>
      <c r="D37" s="28">
        <v>3</v>
      </c>
      <c r="E37" s="1">
        <v>0</v>
      </c>
      <c r="F37" s="28">
        <f t="shared" si="0"/>
        <v>180</v>
      </c>
      <c r="G37" s="28">
        <v>70</v>
      </c>
    </row>
    <row r="38" spans="1:7" ht="12.75">
      <c r="A38" s="33">
        <v>23</v>
      </c>
      <c r="B38" s="28" t="s">
        <v>55</v>
      </c>
      <c r="C38" s="29" t="s">
        <v>56</v>
      </c>
      <c r="D38" s="28">
        <v>3</v>
      </c>
      <c r="E38" s="1">
        <v>30</v>
      </c>
      <c r="F38" s="28">
        <f t="shared" si="0"/>
        <v>210</v>
      </c>
      <c r="G38" s="28">
        <v>80</v>
      </c>
    </row>
    <row r="39" spans="1:7" ht="12.75">
      <c r="A39" s="33">
        <v>24</v>
      </c>
      <c r="B39" s="28" t="s">
        <v>57</v>
      </c>
      <c r="C39" s="29" t="s">
        <v>58</v>
      </c>
      <c r="D39" s="28">
        <v>4</v>
      </c>
      <c r="E39" s="1">
        <v>0</v>
      </c>
      <c r="F39" s="28">
        <f t="shared" si="0"/>
        <v>240</v>
      </c>
      <c r="G39" s="28">
        <v>75</v>
      </c>
    </row>
    <row r="40" spans="1:7" ht="12.75">
      <c r="A40" s="33">
        <v>25</v>
      </c>
      <c r="B40" s="28" t="s">
        <v>59</v>
      </c>
      <c r="C40" s="29" t="s">
        <v>60</v>
      </c>
      <c r="D40" s="28">
        <v>5</v>
      </c>
      <c r="E40" s="1">
        <v>45</v>
      </c>
      <c r="F40" s="28">
        <f t="shared" si="0"/>
        <v>345</v>
      </c>
      <c r="G40" s="28">
        <v>70</v>
      </c>
    </row>
    <row r="41" spans="1:7" ht="12.75">
      <c r="A41" s="33">
        <v>26</v>
      </c>
      <c r="B41" s="28" t="s">
        <v>61</v>
      </c>
      <c r="C41" s="29" t="s">
        <v>62</v>
      </c>
      <c r="D41" s="28">
        <v>4</v>
      </c>
      <c r="E41" s="1">
        <v>30</v>
      </c>
      <c r="F41" s="28">
        <f t="shared" si="0"/>
        <v>270</v>
      </c>
      <c r="G41" s="28">
        <v>110</v>
      </c>
    </row>
    <row r="42" spans="1:7" ht="12.75">
      <c r="A42" s="33">
        <v>27</v>
      </c>
      <c r="B42" s="28" t="s">
        <v>63</v>
      </c>
      <c r="C42" s="29" t="s">
        <v>64</v>
      </c>
      <c r="D42" s="28">
        <v>4</v>
      </c>
      <c r="E42" s="1">
        <v>30</v>
      </c>
      <c r="F42" s="28">
        <f t="shared" si="0"/>
        <v>270</v>
      </c>
      <c r="G42" s="28">
        <v>90</v>
      </c>
    </row>
    <row r="43" spans="1:7" ht="12.75">
      <c r="A43" s="33">
        <v>28</v>
      </c>
      <c r="B43" s="28" t="s">
        <v>65</v>
      </c>
      <c r="C43" s="29" t="s">
        <v>66</v>
      </c>
      <c r="D43" s="28">
        <v>4</v>
      </c>
      <c r="E43" s="1">
        <v>0</v>
      </c>
      <c r="F43" s="28">
        <f t="shared" si="0"/>
        <v>240</v>
      </c>
      <c r="G43" s="28">
        <v>75</v>
      </c>
    </row>
    <row r="44" spans="1:7" ht="12.75">
      <c r="A44" s="33">
        <v>29</v>
      </c>
      <c r="B44" s="28" t="s">
        <v>67</v>
      </c>
      <c r="C44" s="29" t="s">
        <v>68</v>
      </c>
      <c r="D44" s="28">
        <v>3</v>
      </c>
      <c r="E44" s="1">
        <v>0</v>
      </c>
      <c r="F44" s="28">
        <f t="shared" si="0"/>
        <v>180</v>
      </c>
      <c r="G44" s="28">
        <v>75</v>
      </c>
    </row>
    <row r="45" spans="1:7" ht="12.75">
      <c r="A45" s="33">
        <v>30</v>
      </c>
      <c r="B45" s="28" t="s">
        <v>69</v>
      </c>
      <c r="C45" s="29" t="s">
        <v>70</v>
      </c>
      <c r="D45" s="28">
        <v>5</v>
      </c>
      <c r="E45" s="1">
        <v>0</v>
      </c>
      <c r="F45" s="28">
        <f t="shared" si="0"/>
        <v>300</v>
      </c>
      <c r="G45" s="28">
        <v>75</v>
      </c>
    </row>
    <row r="46" spans="1:7" ht="12.75">
      <c r="A46" s="33">
        <v>31</v>
      </c>
      <c r="B46" s="28" t="s">
        <v>71</v>
      </c>
      <c r="C46" s="29" t="s">
        <v>72</v>
      </c>
      <c r="D46" s="28">
        <v>4</v>
      </c>
      <c r="E46" s="1">
        <v>0</v>
      </c>
      <c r="F46" s="28">
        <f t="shared" si="0"/>
        <v>240</v>
      </c>
      <c r="G46" s="28">
        <v>105</v>
      </c>
    </row>
    <row r="47" spans="1:7" ht="12.75">
      <c r="A47" s="33">
        <v>32</v>
      </c>
      <c r="B47" s="28" t="s">
        <v>73</v>
      </c>
      <c r="C47" s="29" t="s">
        <v>74</v>
      </c>
      <c r="D47" s="28">
        <v>2</v>
      </c>
      <c r="E47" s="1">
        <v>10</v>
      </c>
      <c r="F47" s="28">
        <f t="shared" si="0"/>
        <v>130</v>
      </c>
      <c r="G47" s="28">
        <v>55</v>
      </c>
    </row>
    <row r="48" spans="1:7" ht="12.75">
      <c r="A48" s="33">
        <v>33</v>
      </c>
      <c r="B48" s="28" t="s">
        <v>75</v>
      </c>
      <c r="C48" s="29" t="s">
        <v>76</v>
      </c>
      <c r="D48" s="28">
        <v>3</v>
      </c>
      <c r="E48" s="1">
        <v>15</v>
      </c>
      <c r="F48" s="28">
        <f t="shared" si="0"/>
        <v>195</v>
      </c>
      <c r="G48" s="28">
        <v>76</v>
      </c>
    </row>
    <row r="49" spans="1:7" ht="12.75">
      <c r="A49" s="33">
        <v>34</v>
      </c>
      <c r="B49" s="28" t="s">
        <v>77</v>
      </c>
      <c r="C49" s="29" t="s">
        <v>78</v>
      </c>
      <c r="D49" s="28">
        <v>4</v>
      </c>
      <c r="E49" s="1">
        <v>30</v>
      </c>
      <c r="F49" s="28">
        <f t="shared" si="0"/>
        <v>270</v>
      </c>
      <c r="G49" s="28">
        <v>90</v>
      </c>
    </row>
    <row r="50" spans="1:7" ht="12.75">
      <c r="A50" s="33">
        <v>35</v>
      </c>
      <c r="B50" s="28" t="s">
        <v>79</v>
      </c>
      <c r="C50" s="29" t="s">
        <v>80</v>
      </c>
      <c r="D50" s="28">
        <v>2</v>
      </c>
      <c r="E50" s="1">
        <v>0</v>
      </c>
      <c r="F50" s="28">
        <f t="shared" si="0"/>
        <v>120</v>
      </c>
      <c r="G50" s="28">
        <v>60</v>
      </c>
    </row>
    <row r="51" spans="1:7" ht="12.75">
      <c r="A51" s="33">
        <v>36</v>
      </c>
      <c r="B51" s="28" t="s">
        <v>81</v>
      </c>
      <c r="C51" s="29" t="s">
        <v>82</v>
      </c>
      <c r="D51" s="28">
        <v>3</v>
      </c>
      <c r="E51" s="1">
        <v>30</v>
      </c>
      <c r="F51" s="28">
        <f t="shared" si="0"/>
        <v>210</v>
      </c>
      <c r="G51" s="28">
        <v>80</v>
      </c>
    </row>
    <row r="52" spans="1:7" ht="12.75">
      <c r="A52" s="33">
        <v>37</v>
      </c>
      <c r="B52" s="28"/>
      <c r="C52" s="29" t="s">
        <v>83</v>
      </c>
      <c r="D52" s="28">
        <v>2</v>
      </c>
      <c r="E52" s="1">
        <v>30</v>
      </c>
      <c r="F52" s="28">
        <f t="shared" si="0"/>
        <v>150</v>
      </c>
      <c r="G52" s="28">
        <v>50</v>
      </c>
    </row>
    <row r="53" spans="1:8" ht="12.75">
      <c r="A53" s="33">
        <v>38</v>
      </c>
      <c r="B53" s="28" t="s">
        <v>84</v>
      </c>
      <c r="C53" s="34" t="s">
        <v>85</v>
      </c>
      <c r="D53" s="28">
        <v>3</v>
      </c>
      <c r="E53" s="1">
        <v>0</v>
      </c>
      <c r="F53" s="28">
        <f t="shared" si="0"/>
        <v>180</v>
      </c>
      <c r="G53" s="28">
        <v>60</v>
      </c>
      <c r="H53" s="189" t="s">
        <v>308</v>
      </c>
    </row>
    <row r="54" spans="1:7" ht="12.75">
      <c r="A54" s="33">
        <v>39</v>
      </c>
      <c r="B54" s="30" t="s">
        <v>86</v>
      </c>
      <c r="C54" s="34" t="s">
        <v>87</v>
      </c>
      <c r="D54" s="28">
        <v>4</v>
      </c>
      <c r="E54" s="1">
        <v>15</v>
      </c>
      <c r="F54" s="28">
        <f t="shared" si="0"/>
        <v>255</v>
      </c>
      <c r="G54" s="28">
        <v>120</v>
      </c>
    </row>
    <row r="55" spans="1:7" ht="12.75">
      <c r="A55" s="33">
        <v>40</v>
      </c>
      <c r="B55" s="30" t="s">
        <v>88</v>
      </c>
      <c r="C55" s="34" t="s">
        <v>89</v>
      </c>
      <c r="D55" s="28">
        <v>3</v>
      </c>
      <c r="E55" s="1">
        <v>45</v>
      </c>
      <c r="F55" s="28">
        <f t="shared" si="0"/>
        <v>225</v>
      </c>
      <c r="G55" s="28">
        <v>75</v>
      </c>
    </row>
    <row r="56" spans="1:7" ht="12.75">
      <c r="A56" s="33">
        <v>41</v>
      </c>
      <c r="B56" s="30" t="s">
        <v>90</v>
      </c>
      <c r="C56" s="34" t="s">
        <v>91</v>
      </c>
      <c r="D56" s="28">
        <v>3</v>
      </c>
      <c r="E56" s="1">
        <v>30</v>
      </c>
      <c r="F56" s="28">
        <f t="shared" si="0"/>
        <v>210</v>
      </c>
      <c r="G56" s="28">
        <v>50</v>
      </c>
    </row>
  </sheetData>
  <mergeCells count="14">
    <mergeCell ref="G12:G13"/>
    <mergeCell ref="H12:H13"/>
    <mergeCell ref="A12:A14"/>
    <mergeCell ref="B12:B14"/>
    <mergeCell ref="C12:C13"/>
    <mergeCell ref="D12:F13"/>
    <mergeCell ref="A6:H6"/>
    <mergeCell ref="A7:H7"/>
    <mergeCell ref="A8:H8"/>
    <mergeCell ref="A10:H10"/>
    <mergeCell ref="A2:H2"/>
    <mergeCell ref="A3:H3"/>
    <mergeCell ref="A4:H4"/>
    <mergeCell ref="A5:H5"/>
  </mergeCells>
  <printOptions gridLines="1" horizontalCentered="1"/>
  <pageMargins left="0.5513888888888889" right="0.5902777777777778" top="0.7097222222222223" bottom="0.9" header="0.27569444444444446" footer="0.5902777777777778"/>
  <pageSetup fitToHeight="0" horizontalDpi="300" verticalDpi="300" orientation="portrait" paperSize="9" scale="94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workbookViewId="0" topLeftCell="B1">
      <selection activeCell="L32" sqref="L32"/>
    </sheetView>
  </sheetViews>
  <sheetFormatPr defaultColWidth="9.140625" defaultRowHeight="12.75"/>
  <cols>
    <col min="1" max="1" width="3.7109375" style="1" customWidth="1"/>
    <col min="2" max="2" width="26.8515625" style="1" customWidth="1"/>
    <col min="3" max="3" width="23.8515625" style="2" customWidth="1"/>
    <col min="4" max="5" width="5.28125" style="1" customWidth="1"/>
    <col min="6" max="6" width="5.7109375" style="1" customWidth="1"/>
    <col min="7" max="7" width="10.57421875" style="1" customWidth="1"/>
    <col min="8" max="8" width="9.7109375" style="2" customWidth="1"/>
    <col min="9" max="9" width="13.57421875" style="2" customWidth="1"/>
    <col min="10" max="10" width="6.00390625" style="2" customWidth="1"/>
    <col min="11" max="11" width="5.57421875" style="2" customWidth="1"/>
    <col min="12" max="12" width="7.140625" style="2" customWidth="1"/>
    <col min="13" max="13" width="5.421875" style="2" customWidth="1"/>
    <col min="14" max="14" width="5.28125" style="2" customWidth="1"/>
    <col min="15" max="15" width="7.28125" style="2" customWidth="1"/>
    <col min="16" max="16" width="7.00390625" style="2" customWidth="1"/>
    <col min="17" max="17" width="12.28125" style="2" customWidth="1"/>
    <col min="18" max="16384" width="9.00390625" style="0" customWidth="1"/>
  </cols>
  <sheetData>
    <row r="2" spans="1:17" s="5" customFormat="1" ht="14.25" customHeight="1">
      <c r="A2" s="135"/>
      <c r="B2" s="135"/>
      <c r="C2" s="135"/>
      <c r="D2" s="135"/>
      <c r="E2" s="135"/>
      <c r="F2" s="135"/>
      <c r="G2" s="135"/>
      <c r="H2" s="135"/>
      <c r="I2" s="3"/>
      <c r="J2" s="35"/>
      <c r="K2" s="36"/>
      <c r="L2" s="36"/>
      <c r="M2" s="36"/>
      <c r="N2" s="36"/>
      <c r="O2" s="36"/>
      <c r="P2" s="36"/>
      <c r="Q2" s="37"/>
    </row>
    <row r="3" spans="1:17" s="5" customFormat="1" ht="4.5" customHeight="1">
      <c r="A3" s="136"/>
      <c r="B3" s="136"/>
      <c r="C3" s="136"/>
      <c r="D3" s="136"/>
      <c r="E3" s="136"/>
      <c r="F3" s="136"/>
      <c r="G3" s="136"/>
      <c r="H3" s="136"/>
      <c r="I3" s="6"/>
      <c r="J3" s="149" t="s">
        <v>92</v>
      </c>
      <c r="K3" s="149"/>
      <c r="L3" s="149"/>
      <c r="M3" s="149"/>
      <c r="N3" s="149"/>
      <c r="O3" s="149"/>
      <c r="P3" s="149"/>
      <c r="Q3" s="149"/>
    </row>
    <row r="4" spans="1:17" s="5" customFormat="1" ht="27" customHeight="1">
      <c r="A4" s="137" t="str">
        <f>Registrazione!A4</f>
        <v>"1° TROFEO CITTA' DI PISA 2004"</v>
      </c>
      <c r="B4" s="137"/>
      <c r="C4" s="137"/>
      <c r="D4" s="137"/>
      <c r="E4" s="137"/>
      <c r="F4" s="137"/>
      <c r="G4" s="137"/>
      <c r="H4" s="137"/>
      <c r="I4" s="7"/>
      <c r="J4" s="149"/>
      <c r="K4" s="149"/>
      <c r="L4" s="149"/>
      <c r="M4" s="149"/>
      <c r="N4" s="149"/>
      <c r="O4" s="149"/>
      <c r="P4" s="149"/>
      <c r="Q4" s="149"/>
    </row>
    <row r="5" spans="1:17" s="5" customFormat="1" ht="15.75" customHeight="1">
      <c r="A5" s="150" t="str">
        <f>Registrazione!A5</f>
        <v>Associazione Sportiva Centro Sub Pisa</v>
      </c>
      <c r="B5" s="150"/>
      <c r="C5" s="150"/>
      <c r="D5" s="150"/>
      <c r="E5" s="150"/>
      <c r="F5" s="150"/>
      <c r="G5" s="150"/>
      <c r="H5" s="150"/>
      <c r="I5" s="38"/>
      <c r="J5" s="149"/>
      <c r="K5" s="149"/>
      <c r="L5" s="149"/>
      <c r="M5" s="149"/>
      <c r="N5" s="149"/>
      <c r="O5" s="149"/>
      <c r="P5" s="149"/>
      <c r="Q5" s="149"/>
    </row>
    <row r="6" spans="1:17" s="5" customFormat="1" ht="12.75" customHeight="1">
      <c r="A6" s="139" t="str">
        <f>Registrazione!A6</f>
        <v>CASCINA (PI) - 31 Ottobre 2004</v>
      </c>
      <c r="B6" s="139"/>
      <c r="C6" s="139"/>
      <c r="D6" s="139"/>
      <c r="E6" s="139"/>
      <c r="F6" s="139"/>
      <c r="G6" s="139"/>
      <c r="H6" s="139"/>
      <c r="I6" s="8"/>
      <c r="J6" s="149"/>
      <c r="K6" s="149"/>
      <c r="L6" s="149"/>
      <c r="M6" s="149"/>
      <c r="N6" s="149"/>
      <c r="O6" s="149"/>
      <c r="P6" s="149"/>
      <c r="Q6" s="149"/>
    </row>
    <row r="7" spans="1:17" s="5" customFormat="1" ht="9.75" customHeight="1">
      <c r="A7" s="140"/>
      <c r="B7" s="140"/>
      <c r="C7" s="140"/>
      <c r="D7" s="140"/>
      <c r="E7" s="140"/>
      <c r="F7" s="140"/>
      <c r="G7" s="140"/>
      <c r="H7" s="140"/>
      <c r="I7" s="9"/>
      <c r="J7" s="149"/>
      <c r="K7" s="149"/>
      <c r="L7" s="149"/>
      <c r="M7" s="149"/>
      <c r="N7" s="149"/>
      <c r="O7" s="149"/>
      <c r="P7" s="149"/>
      <c r="Q7" s="149"/>
    </row>
    <row r="8" spans="1:17" s="5" customFormat="1" ht="7.5" customHeight="1">
      <c r="A8" s="141"/>
      <c r="B8" s="141"/>
      <c r="C8" s="141"/>
      <c r="D8" s="141"/>
      <c r="E8" s="141"/>
      <c r="F8" s="141"/>
      <c r="G8" s="141"/>
      <c r="H8" s="141"/>
      <c r="I8" s="10"/>
      <c r="J8" s="149"/>
      <c r="K8" s="149"/>
      <c r="L8" s="149"/>
      <c r="M8" s="149"/>
      <c r="N8" s="149"/>
      <c r="O8" s="149"/>
      <c r="P8" s="149"/>
      <c r="Q8" s="149"/>
    </row>
    <row r="9" spans="1:17" s="5" customFormat="1" ht="3.75" customHeight="1">
      <c r="A9" s="11"/>
      <c r="B9" s="12"/>
      <c r="C9" s="12"/>
      <c r="D9" s="12"/>
      <c r="E9" s="12"/>
      <c r="F9" s="12"/>
      <c r="G9" s="12"/>
      <c r="H9" s="13"/>
      <c r="I9" s="12"/>
      <c r="J9" s="149"/>
      <c r="K9" s="149"/>
      <c r="L9" s="149"/>
      <c r="M9" s="149"/>
      <c r="N9" s="149"/>
      <c r="O9" s="149"/>
      <c r="P9" s="149"/>
      <c r="Q9" s="149"/>
    </row>
    <row r="10" spans="1:17" s="5" customFormat="1" ht="15.75">
      <c r="A10" s="142" t="s">
        <v>93</v>
      </c>
      <c r="B10" s="142"/>
      <c r="C10" s="142"/>
      <c r="D10" s="142"/>
      <c r="E10" s="142"/>
      <c r="F10" s="142"/>
      <c r="G10" s="142"/>
      <c r="H10" s="142"/>
      <c r="I10" s="14"/>
      <c r="J10" s="151" t="s">
        <v>94</v>
      </c>
      <c r="K10" s="151"/>
      <c r="L10" s="151"/>
      <c r="M10" s="151"/>
      <c r="N10" s="151"/>
      <c r="O10" s="151"/>
      <c r="P10" s="151"/>
      <c r="Q10" s="151"/>
    </row>
    <row r="11" spans="1:17" s="5" customFormat="1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39"/>
      <c r="K11" s="40"/>
      <c r="L11" s="40"/>
      <c r="M11" s="40"/>
      <c r="N11" s="40"/>
      <c r="O11" s="40"/>
      <c r="P11" s="40"/>
      <c r="Q11" s="41"/>
    </row>
    <row r="12" spans="1:17" ht="17.25" customHeight="1">
      <c r="A12" s="143"/>
      <c r="B12" s="144" t="s">
        <v>95</v>
      </c>
      <c r="C12" s="145" t="s">
        <v>96</v>
      </c>
      <c r="D12" s="146" t="s">
        <v>97</v>
      </c>
      <c r="E12" s="146"/>
      <c r="F12" s="146"/>
      <c r="G12" s="146" t="s">
        <v>98</v>
      </c>
      <c r="H12" s="152" t="s">
        <v>99</v>
      </c>
      <c r="I12" s="152" t="s">
        <v>100</v>
      </c>
      <c r="J12" s="153" t="s">
        <v>101</v>
      </c>
      <c r="K12" s="153"/>
      <c r="L12" s="153"/>
      <c r="M12" s="153" t="s">
        <v>102</v>
      </c>
      <c r="N12" s="153"/>
      <c r="O12" s="153"/>
      <c r="P12" s="153" t="s">
        <v>103</v>
      </c>
      <c r="Q12" s="42" t="s">
        <v>104</v>
      </c>
    </row>
    <row r="13" spans="1:17" ht="12" customHeight="1">
      <c r="A13" s="143"/>
      <c r="B13" s="144"/>
      <c r="C13" s="145"/>
      <c r="D13" s="146"/>
      <c r="E13" s="146"/>
      <c r="F13" s="146"/>
      <c r="G13" s="146"/>
      <c r="H13" s="152"/>
      <c r="I13" s="152"/>
      <c r="J13" s="153"/>
      <c r="K13" s="153"/>
      <c r="L13" s="153"/>
      <c r="M13" s="153"/>
      <c r="N13" s="153"/>
      <c r="O13" s="153"/>
      <c r="P13" s="153"/>
      <c r="Q13" s="43"/>
    </row>
    <row r="14" spans="1:17" s="21" customFormat="1" ht="12" customHeight="1">
      <c r="A14" s="143"/>
      <c r="B14" s="144"/>
      <c r="C14" s="15" t="s">
        <v>105</v>
      </c>
      <c r="D14" s="17" t="s">
        <v>106</v>
      </c>
      <c r="E14" s="17" t="s">
        <v>107</v>
      </c>
      <c r="F14" s="18" t="s">
        <v>108</v>
      </c>
      <c r="G14" s="146"/>
      <c r="H14" s="152"/>
      <c r="I14" s="152"/>
      <c r="J14" s="44" t="s">
        <v>109</v>
      </c>
      <c r="K14" s="44" t="s">
        <v>110</v>
      </c>
      <c r="L14" s="44"/>
      <c r="M14" s="44" t="s">
        <v>111</v>
      </c>
      <c r="N14" s="44" t="s">
        <v>112</v>
      </c>
      <c r="O14" s="44"/>
      <c r="P14" s="44" t="s">
        <v>113</v>
      </c>
      <c r="Q14" s="45"/>
    </row>
    <row r="15" spans="1:17" s="21" customFormat="1" ht="5.25" customHeight="1">
      <c r="A15" s="22"/>
      <c r="B15" s="23"/>
      <c r="C15" s="24"/>
      <c r="D15" s="25"/>
      <c r="E15" s="25"/>
      <c r="F15" s="25"/>
      <c r="G15" s="25"/>
      <c r="H15" s="26"/>
      <c r="I15" s="46"/>
      <c r="J15" s="47"/>
      <c r="K15" s="48"/>
      <c r="L15" s="49"/>
      <c r="M15" s="49"/>
      <c r="N15" s="49"/>
      <c r="O15" s="49"/>
      <c r="P15" s="50"/>
      <c r="Q15" s="50"/>
    </row>
    <row r="16" spans="1:9" s="29" customFormat="1" ht="12.75">
      <c r="A16" s="27">
        <v>1</v>
      </c>
      <c r="B16" s="30" t="str">
        <f>Registrazione!B20</f>
        <v>Lega Navale Sez. di Quinto</v>
      </c>
      <c r="C16" s="30" t="str">
        <f>Registrazione!C20</f>
        <v>Giuntini Gaia</v>
      </c>
      <c r="D16" s="28">
        <f>Registrazione!D20</f>
        <v>0</v>
      </c>
      <c r="E16" s="28">
        <f>Registrazione!E20</f>
        <v>30</v>
      </c>
      <c r="F16" s="28">
        <f>Registrazione!F20</f>
        <v>30</v>
      </c>
      <c r="G16" s="33" t="s">
        <v>114</v>
      </c>
      <c r="H16" s="51">
        <v>10</v>
      </c>
      <c r="I16" s="51">
        <v>9.3</v>
      </c>
    </row>
    <row r="17" spans="1:9" s="29" customFormat="1" ht="12.75">
      <c r="A17" s="27">
        <v>2</v>
      </c>
      <c r="B17" s="30" t="str">
        <f>Registrazione!B19</f>
        <v>Lega Navale Sez. di Quinto</v>
      </c>
      <c r="C17" s="30" t="str">
        <f>Registrazione!C19</f>
        <v>Boeri Sara</v>
      </c>
      <c r="D17" s="28">
        <f>Registrazione!D19</f>
        <v>1</v>
      </c>
      <c r="E17" s="28">
        <f>Registrazione!E19</f>
        <v>0</v>
      </c>
      <c r="F17" s="28">
        <f>Registrazione!F19</f>
        <v>60</v>
      </c>
      <c r="G17" s="33" t="s">
        <v>115</v>
      </c>
      <c r="H17" s="51">
        <v>10</v>
      </c>
      <c r="I17" s="51">
        <v>9.3</v>
      </c>
    </row>
    <row r="18" spans="1:9" s="29" customFormat="1" ht="12.75">
      <c r="A18" s="27">
        <v>3</v>
      </c>
      <c r="B18" s="30" t="str">
        <f>Registrazione!B21</f>
        <v>Lega Navale Sez. di Quinto</v>
      </c>
      <c r="C18" s="30" t="str">
        <f>Registrazione!C21</f>
        <v>Torassa Elena</v>
      </c>
      <c r="D18" s="28">
        <f>Registrazione!D21</f>
        <v>1</v>
      </c>
      <c r="E18" s="28">
        <f>Registrazione!E21</f>
        <v>0</v>
      </c>
      <c r="F18" s="28">
        <f>Registrazione!F21</f>
        <v>60</v>
      </c>
      <c r="G18" s="33" t="s">
        <v>116</v>
      </c>
      <c r="H18" s="51">
        <v>10</v>
      </c>
      <c r="I18" s="51">
        <v>9.3</v>
      </c>
    </row>
    <row r="19" spans="1:9" ht="12.75">
      <c r="A19" s="27">
        <v>4</v>
      </c>
      <c r="B19" s="28" t="str">
        <f>Registrazione!B17</f>
        <v>AAC2 Barracuda C. Bergamo</v>
      </c>
      <c r="C19" s="28" t="str">
        <f>Registrazione!C17</f>
        <v>Oscar Paolo</v>
      </c>
      <c r="D19" s="28">
        <f>Registrazione!D17</f>
        <v>1</v>
      </c>
      <c r="E19" s="28">
        <f>Registrazione!E17</f>
        <v>30</v>
      </c>
      <c r="F19" s="28">
        <f>Registrazione!F17</f>
        <v>90</v>
      </c>
      <c r="G19" s="33" t="s">
        <v>117</v>
      </c>
      <c r="H19" s="51">
        <v>10.1</v>
      </c>
      <c r="I19" s="51">
        <v>9.4</v>
      </c>
    </row>
    <row r="20" spans="1:9" ht="12.75">
      <c r="A20" s="27">
        <v>5</v>
      </c>
      <c r="B20" s="28" t="str">
        <f>Registrazione!B22</f>
        <v>Centro Sub Pisa 2</v>
      </c>
      <c r="C20" s="28" t="str">
        <f>Registrazione!C22</f>
        <v>Farnesi Massimiliano</v>
      </c>
      <c r="D20" s="28">
        <f>Registrazione!D22</f>
        <v>2</v>
      </c>
      <c r="E20" s="28">
        <f>Registrazione!E22</f>
        <v>0</v>
      </c>
      <c r="F20" s="28">
        <f>Registrazione!F22</f>
        <v>120</v>
      </c>
      <c r="G20" s="33" t="s">
        <v>118</v>
      </c>
      <c r="H20" s="51">
        <v>10.1</v>
      </c>
      <c r="I20" s="51">
        <v>9.4</v>
      </c>
    </row>
    <row r="21" spans="1:9" ht="12.75">
      <c r="A21" s="27">
        <v>6</v>
      </c>
      <c r="B21" s="28" t="str">
        <f>Registrazione!B23</f>
        <v>Centro Sub Pisa 2</v>
      </c>
      <c r="C21" s="28" t="str">
        <f>Registrazione!C23</f>
        <v>Misul Stefano</v>
      </c>
      <c r="D21" s="28">
        <f>Registrazione!D23</f>
        <v>2</v>
      </c>
      <c r="E21" s="28">
        <f>Registrazione!E23</f>
        <v>0</v>
      </c>
      <c r="F21" s="28">
        <f>Registrazione!F23</f>
        <v>120</v>
      </c>
      <c r="G21" s="33" t="s">
        <v>119</v>
      </c>
      <c r="H21" s="51">
        <v>10.1</v>
      </c>
      <c r="I21" s="51">
        <v>9.4</v>
      </c>
    </row>
    <row r="22" spans="1:9" ht="12.75">
      <c r="A22" s="27">
        <v>7</v>
      </c>
      <c r="B22" s="28" t="str">
        <f>Registrazione!B24</f>
        <v>Centro Sub Pisa 2</v>
      </c>
      <c r="C22" s="28" t="str">
        <f>Registrazione!C24</f>
        <v>Ciampa Jonatha</v>
      </c>
      <c r="D22" s="28">
        <f>Registrazione!D24</f>
        <v>2</v>
      </c>
      <c r="E22" s="28">
        <f>Registrazione!E24</f>
        <v>0</v>
      </c>
      <c r="F22" s="28">
        <f>Registrazione!F24</f>
        <v>120</v>
      </c>
      <c r="G22" s="33" t="s">
        <v>120</v>
      </c>
      <c r="H22" s="51">
        <v>10.2</v>
      </c>
      <c r="I22" s="51">
        <v>9.5</v>
      </c>
    </row>
    <row r="23" spans="1:9" ht="12.75">
      <c r="A23" s="33">
        <v>8</v>
      </c>
      <c r="B23" s="28" t="str">
        <f>Registrazione!B50</f>
        <v>Battaglia Team</v>
      </c>
      <c r="C23" s="28" t="str">
        <f>Registrazione!C50</f>
        <v>Gallo Marco</v>
      </c>
      <c r="D23" s="28">
        <f>Registrazione!D50</f>
        <v>2</v>
      </c>
      <c r="E23" s="28">
        <f>Registrazione!E50</f>
        <v>0</v>
      </c>
      <c r="F23" s="28">
        <f>Registrazione!F50</f>
        <v>120</v>
      </c>
      <c r="G23" s="33" t="s">
        <v>121</v>
      </c>
      <c r="H23" s="51">
        <v>10.2</v>
      </c>
      <c r="I23" s="51">
        <v>9.5</v>
      </c>
    </row>
    <row r="24" spans="1:9" ht="12.75">
      <c r="A24" s="33">
        <v>9</v>
      </c>
      <c r="B24" s="28" t="str">
        <f>Registrazione!B16</f>
        <v>AAC2 Barracuda C. Bergamo</v>
      </c>
      <c r="C24" s="28" t="str">
        <f>Registrazione!C16</f>
        <v>Sergio Fabio</v>
      </c>
      <c r="D24" s="28">
        <f>Registrazione!D16</f>
        <v>2</v>
      </c>
      <c r="E24" s="28">
        <f>Registrazione!E16</f>
        <v>0</v>
      </c>
      <c r="F24" s="28">
        <f>Registrazione!F16</f>
        <v>120</v>
      </c>
      <c r="G24" s="33" t="s">
        <v>122</v>
      </c>
      <c r="H24" s="51">
        <v>10.2</v>
      </c>
      <c r="I24" s="51">
        <v>9.5</v>
      </c>
    </row>
    <row r="25" spans="1:9" ht="12.75">
      <c r="A25" s="33">
        <v>10</v>
      </c>
      <c r="B25" s="28" t="str">
        <f>Registrazione!B47</f>
        <v>Chiomi Team</v>
      </c>
      <c r="C25" s="28" t="str">
        <f>Registrazione!C47</f>
        <v>Scotto Roberto</v>
      </c>
      <c r="D25" s="28">
        <f>Registrazione!D47</f>
        <v>2</v>
      </c>
      <c r="E25" s="28">
        <f>Registrazione!E47</f>
        <v>10</v>
      </c>
      <c r="F25" s="28">
        <f>Registrazione!F47</f>
        <v>130</v>
      </c>
      <c r="G25" s="33" t="s">
        <v>123</v>
      </c>
      <c r="H25" s="51">
        <v>10.3</v>
      </c>
      <c r="I25" s="51">
        <v>10</v>
      </c>
    </row>
    <row r="26" spans="1:9" ht="12.75">
      <c r="A26" s="33">
        <v>11</v>
      </c>
      <c r="B26" s="28" t="str">
        <f>Registrazione!B30</f>
        <v>Tresse Diving Club M1</v>
      </c>
      <c r="C26" s="28" t="str">
        <f>Registrazione!C30</f>
        <v>Madeddu Andrea</v>
      </c>
      <c r="D26" s="28">
        <f>Registrazione!D30</f>
        <v>2</v>
      </c>
      <c r="E26" s="28">
        <f>Registrazione!E30</f>
        <v>25</v>
      </c>
      <c r="F26" s="28">
        <f>Registrazione!F30</f>
        <v>145</v>
      </c>
      <c r="G26" s="33" t="s">
        <v>124</v>
      </c>
      <c r="H26" s="51">
        <v>10.3</v>
      </c>
      <c r="I26" s="51">
        <v>10</v>
      </c>
    </row>
    <row r="27" spans="1:9" ht="12.75">
      <c r="A27" s="33">
        <v>12</v>
      </c>
      <c r="B27" s="28" t="str">
        <f>Registrazione!B25</f>
        <v>Centro Sub Pisa</v>
      </c>
      <c r="C27" s="28" t="str">
        <f>Registrazione!C25</f>
        <v>Navarino Massimiliano</v>
      </c>
      <c r="D27" s="28">
        <f>Registrazione!D25</f>
        <v>2</v>
      </c>
      <c r="E27" s="28">
        <f>Registrazione!E25</f>
        <v>30</v>
      </c>
      <c r="F27" s="28">
        <f>Registrazione!F25</f>
        <v>150</v>
      </c>
      <c r="G27" s="33" t="s">
        <v>125</v>
      </c>
      <c r="H27" s="51">
        <v>10.3</v>
      </c>
      <c r="I27" s="51">
        <v>10</v>
      </c>
    </row>
    <row r="28" spans="1:9" ht="12.75">
      <c r="A28" s="33">
        <v>13</v>
      </c>
      <c r="B28" s="28" t="str">
        <f>Registrazione!B28</f>
        <v>Tresse Diving Club M1</v>
      </c>
      <c r="C28" s="28" t="str">
        <f>Registrazione!C28</f>
        <v>Tovaglieri Stefano</v>
      </c>
      <c r="D28" s="28">
        <f>Registrazione!D28</f>
        <v>2</v>
      </c>
      <c r="E28" s="28">
        <f>Registrazione!E28</f>
        <v>30</v>
      </c>
      <c r="F28" s="28">
        <f>Registrazione!F28</f>
        <v>150</v>
      </c>
      <c r="G28" s="33" t="s">
        <v>126</v>
      </c>
      <c r="H28" s="51">
        <v>10.4</v>
      </c>
      <c r="I28" s="51">
        <v>10.1</v>
      </c>
    </row>
    <row r="29" spans="1:9" ht="12.75">
      <c r="A29" s="33">
        <v>14</v>
      </c>
      <c r="B29" s="28">
        <f>Registrazione!B52</f>
        <v>0</v>
      </c>
      <c r="C29" s="28" t="str">
        <f>Registrazione!C52</f>
        <v>Coquet Michael</v>
      </c>
      <c r="D29" s="28">
        <f>Registrazione!D52</f>
        <v>2</v>
      </c>
      <c r="E29" s="28">
        <f>Registrazione!E52</f>
        <v>30</v>
      </c>
      <c r="F29" s="28">
        <f>Registrazione!F52</f>
        <v>150</v>
      </c>
      <c r="G29" s="33" t="s">
        <v>127</v>
      </c>
      <c r="H29" s="51">
        <v>10.4</v>
      </c>
      <c r="I29" s="51">
        <v>10.1</v>
      </c>
    </row>
    <row r="30" spans="1:9" ht="12.75">
      <c r="A30" s="33">
        <v>15</v>
      </c>
      <c r="B30" s="28" t="str">
        <f>Registrazione!B29</f>
        <v>Tresse Diving Club M1</v>
      </c>
      <c r="C30" s="28" t="str">
        <f>Registrazione!C29</f>
        <v>Calvetti Evelino</v>
      </c>
      <c r="D30" s="28">
        <f>Registrazione!D29</f>
        <v>2</v>
      </c>
      <c r="E30" s="28">
        <f>Registrazione!E29</f>
        <v>35</v>
      </c>
      <c r="F30" s="28">
        <f>Registrazione!F29</f>
        <v>155</v>
      </c>
      <c r="G30" s="33" t="s">
        <v>128</v>
      </c>
      <c r="H30" s="51">
        <v>10.4</v>
      </c>
      <c r="I30" s="51">
        <v>10.1</v>
      </c>
    </row>
    <row r="31" spans="1:9" ht="12.75">
      <c r="A31" s="33">
        <v>16</v>
      </c>
      <c r="B31" s="28" t="str">
        <f>Registrazione!B26</f>
        <v>Centro Sub Pisa</v>
      </c>
      <c r="C31" s="28" t="str">
        <f>Registrazione!C26</f>
        <v>Chiappe Alessandro</v>
      </c>
      <c r="D31" s="28">
        <f>Registrazione!D26</f>
        <v>3</v>
      </c>
      <c r="E31" s="28">
        <f>Registrazione!E26</f>
        <v>0</v>
      </c>
      <c r="F31" s="28">
        <f>Registrazione!F26</f>
        <v>180</v>
      </c>
      <c r="G31" s="33" t="s">
        <v>129</v>
      </c>
      <c r="H31" s="51">
        <v>10.5</v>
      </c>
      <c r="I31" s="51">
        <v>10.2</v>
      </c>
    </row>
    <row r="32" spans="1:9" ht="12.75">
      <c r="A32" s="33">
        <v>17</v>
      </c>
      <c r="B32" s="28" t="str">
        <f>Registrazione!B31</f>
        <v>Plus Ultra</v>
      </c>
      <c r="C32" s="28" t="str">
        <f>Registrazione!C31</f>
        <v>Mussati Giorgio</v>
      </c>
      <c r="D32" s="28">
        <f>Registrazione!D31</f>
        <v>3</v>
      </c>
      <c r="E32" s="28">
        <f>Registrazione!E31</f>
        <v>0</v>
      </c>
      <c r="F32" s="28">
        <f>Registrazione!F31</f>
        <v>180</v>
      </c>
      <c r="G32" s="33" t="s">
        <v>130</v>
      </c>
      <c r="H32" s="51">
        <v>10.5</v>
      </c>
      <c r="I32" s="51">
        <v>10.2</v>
      </c>
    </row>
    <row r="33" spans="1:9" ht="12.75">
      <c r="A33" s="33">
        <v>18</v>
      </c>
      <c r="B33" s="28" t="str">
        <f>Registrazione!B33</f>
        <v>Plus Ultra</v>
      </c>
      <c r="C33" s="28" t="str">
        <f>Registrazione!C33</f>
        <v>Pollice Andrea</v>
      </c>
      <c r="D33" s="28">
        <f>Registrazione!D33</f>
        <v>3</v>
      </c>
      <c r="E33" s="28">
        <f>Registrazione!E33</f>
        <v>0</v>
      </c>
      <c r="F33" s="28">
        <f>Registrazione!F33</f>
        <v>180</v>
      </c>
      <c r="G33" s="33" t="s">
        <v>131</v>
      </c>
      <c r="H33" s="51">
        <v>10.5</v>
      </c>
      <c r="I33" s="51">
        <v>10.2</v>
      </c>
    </row>
    <row r="34" spans="1:9" ht="12.75">
      <c r="A34" s="33">
        <v>19</v>
      </c>
      <c r="B34" s="28" t="str">
        <f>Registrazione!B37</f>
        <v>Big Fish Team Pisa</v>
      </c>
      <c r="C34" s="28" t="str">
        <f>Registrazione!C37</f>
        <v>La Rosa Giuseppe</v>
      </c>
      <c r="D34" s="28">
        <f>Registrazione!D37</f>
        <v>3</v>
      </c>
      <c r="E34" s="28">
        <f>Registrazione!E37</f>
        <v>0</v>
      </c>
      <c r="F34" s="28">
        <f>Registrazione!F37</f>
        <v>180</v>
      </c>
      <c r="G34" s="33" t="s">
        <v>132</v>
      </c>
      <c r="H34" s="51">
        <v>11</v>
      </c>
      <c r="I34" s="51">
        <v>10.3</v>
      </c>
    </row>
    <row r="35" spans="1:9" ht="12.75">
      <c r="A35" s="33">
        <v>20</v>
      </c>
      <c r="B35" s="28" t="str">
        <f>Registrazione!B44</f>
        <v>Apnea Firenze</v>
      </c>
      <c r="C35" s="28" t="str">
        <f>Registrazione!C44</f>
        <v>Brocchi Davide</v>
      </c>
      <c r="D35" s="28">
        <f>Registrazione!D44</f>
        <v>3</v>
      </c>
      <c r="E35" s="28">
        <f>Registrazione!E44</f>
        <v>0</v>
      </c>
      <c r="F35" s="28">
        <f>Registrazione!F44</f>
        <v>180</v>
      </c>
      <c r="G35" s="33" t="s">
        <v>133</v>
      </c>
      <c r="H35" s="51">
        <v>11</v>
      </c>
      <c r="I35" s="51">
        <v>10.3</v>
      </c>
    </row>
    <row r="36" spans="1:9" ht="12.75">
      <c r="A36" s="33">
        <v>21</v>
      </c>
      <c r="B36" s="28" t="str">
        <f>Registrazione!B53</f>
        <v>Pomigliano SC2</v>
      </c>
      <c r="C36" s="30" t="str">
        <f>Registrazione!C53</f>
        <v>Brivio Rossella</v>
      </c>
      <c r="D36" s="28">
        <f>Registrazione!D53</f>
        <v>3</v>
      </c>
      <c r="E36" s="28">
        <f>Registrazione!E53</f>
        <v>0</v>
      </c>
      <c r="F36" s="28">
        <f>Registrazione!F53</f>
        <v>180</v>
      </c>
      <c r="G36" s="33" t="s">
        <v>134</v>
      </c>
      <c r="H36" s="51">
        <v>11</v>
      </c>
      <c r="I36" s="51">
        <v>10.3</v>
      </c>
    </row>
    <row r="37" spans="1:9" ht="12.75">
      <c r="A37" s="33">
        <v>22</v>
      </c>
      <c r="B37" s="28" t="str">
        <f>Registrazione!B48</f>
        <v>Chiomi Team</v>
      </c>
      <c r="C37" s="28" t="str">
        <f>Registrazione!C48</f>
        <v>Giandominici Jacopo</v>
      </c>
      <c r="D37" s="28">
        <f>Registrazione!D48</f>
        <v>3</v>
      </c>
      <c r="E37" s="28">
        <f>Registrazione!E48</f>
        <v>15</v>
      </c>
      <c r="F37" s="28">
        <f>Registrazione!F48</f>
        <v>195</v>
      </c>
      <c r="G37" s="33" t="s">
        <v>135</v>
      </c>
      <c r="H37" s="51">
        <v>11.1</v>
      </c>
      <c r="I37" s="51">
        <v>10.4</v>
      </c>
    </row>
    <row r="38" spans="1:9" ht="12.75">
      <c r="A38" s="33">
        <v>23</v>
      </c>
      <c r="B38" s="28" t="str">
        <f>Registrazione!B32</f>
        <v>Plus Ultra</v>
      </c>
      <c r="C38" s="28" t="str">
        <f>Registrazione!C32</f>
        <v>Fornasier Augusto</v>
      </c>
      <c r="D38" s="28">
        <f>Registrazione!D32</f>
        <v>3</v>
      </c>
      <c r="E38" s="28">
        <f>Registrazione!E32</f>
        <v>30</v>
      </c>
      <c r="F38" s="28">
        <f>Registrazione!F32</f>
        <v>210</v>
      </c>
      <c r="G38" s="33" t="s">
        <v>136</v>
      </c>
      <c r="H38" s="51">
        <v>11.1</v>
      </c>
      <c r="I38" s="51">
        <v>10.4</v>
      </c>
    </row>
    <row r="39" spans="1:9" ht="12.75">
      <c r="A39" s="33">
        <v>24</v>
      </c>
      <c r="B39" s="28" t="str">
        <f>Registrazione!B34</f>
        <v>Sea Project</v>
      </c>
      <c r="C39" s="28" t="str">
        <f>Registrazione!C34</f>
        <v>Lazzeri Filippo</v>
      </c>
      <c r="D39" s="28">
        <f>Registrazione!D34</f>
        <v>3</v>
      </c>
      <c r="E39" s="28">
        <f>Registrazione!E34</f>
        <v>30</v>
      </c>
      <c r="F39" s="28">
        <f>Registrazione!F34</f>
        <v>210</v>
      </c>
      <c r="G39" s="33" t="s">
        <v>137</v>
      </c>
      <c r="H39" s="51">
        <v>11.1</v>
      </c>
      <c r="I39" s="51">
        <v>10.4</v>
      </c>
    </row>
    <row r="40" spans="1:9" ht="12.75">
      <c r="A40" s="33">
        <v>25</v>
      </c>
      <c r="B40" s="28" t="str">
        <f>Registrazione!B35</f>
        <v>Sea Project</v>
      </c>
      <c r="C40" s="28" t="str">
        <f>Registrazione!C35</f>
        <v>Stamerra Danilo</v>
      </c>
      <c r="D40" s="28">
        <f>Registrazione!D35</f>
        <v>3</v>
      </c>
      <c r="E40" s="28">
        <f>Registrazione!E35</f>
        <v>30</v>
      </c>
      <c r="F40" s="28">
        <f>Registrazione!F35</f>
        <v>210</v>
      </c>
      <c r="G40" s="33" t="s">
        <v>138</v>
      </c>
      <c r="H40" s="51">
        <v>11.2</v>
      </c>
      <c r="I40" s="51">
        <v>10.5</v>
      </c>
    </row>
    <row r="41" spans="1:9" ht="12.75">
      <c r="A41" s="33">
        <v>26</v>
      </c>
      <c r="B41" s="28" t="str">
        <f>Registrazione!B38</f>
        <v>Big Fish Team Pisa</v>
      </c>
      <c r="C41" s="28" t="str">
        <f>Registrazione!C38</f>
        <v>Nencetti Manrico</v>
      </c>
      <c r="D41" s="28">
        <f>Registrazione!D38</f>
        <v>3</v>
      </c>
      <c r="E41" s="28">
        <f>Registrazione!E38</f>
        <v>30</v>
      </c>
      <c r="F41" s="28">
        <f>Registrazione!F38</f>
        <v>210</v>
      </c>
      <c r="G41" s="33" t="s">
        <v>139</v>
      </c>
      <c r="H41" s="51">
        <v>11.2</v>
      </c>
      <c r="I41" s="51">
        <v>10.5</v>
      </c>
    </row>
    <row r="42" spans="1:9" ht="12.75">
      <c r="A42" s="33">
        <v>27</v>
      </c>
      <c r="B42" s="28" t="str">
        <f>Registrazione!B51</f>
        <v>Battaglia Team</v>
      </c>
      <c r="C42" s="28" t="str">
        <f>Registrazione!C51</f>
        <v>Gorno Tito</v>
      </c>
      <c r="D42" s="28">
        <f>Registrazione!D51</f>
        <v>3</v>
      </c>
      <c r="E42" s="28">
        <f>Registrazione!E51</f>
        <v>30</v>
      </c>
      <c r="F42" s="28">
        <f>Registrazione!F51</f>
        <v>210</v>
      </c>
      <c r="G42" s="33" t="s">
        <v>140</v>
      </c>
      <c r="H42" s="51">
        <v>11.2</v>
      </c>
      <c r="I42" s="51">
        <v>10.5</v>
      </c>
    </row>
    <row r="43" spans="1:9" ht="12.75">
      <c r="A43" s="33">
        <v>28</v>
      </c>
      <c r="B43" s="30" t="str">
        <f>Registrazione!B56</f>
        <v>Blumood</v>
      </c>
      <c r="C43" s="30" t="str">
        <f>Registrazione!C56</f>
        <v>Muraro Silvia</v>
      </c>
      <c r="D43" s="28">
        <f>Registrazione!D56</f>
        <v>3</v>
      </c>
      <c r="E43" s="28">
        <f>Registrazione!E56</f>
        <v>30</v>
      </c>
      <c r="F43" s="28">
        <f>Registrazione!F56</f>
        <v>210</v>
      </c>
      <c r="G43" s="33" t="s">
        <v>141</v>
      </c>
      <c r="H43" s="51">
        <v>11.3</v>
      </c>
      <c r="I43" s="51">
        <v>11</v>
      </c>
    </row>
    <row r="44" spans="1:9" ht="12.75">
      <c r="A44" s="33">
        <v>29</v>
      </c>
      <c r="B44" s="28" t="str">
        <f>Registrazione!B36</f>
        <v>Sea Project</v>
      </c>
      <c r="C44" s="28" t="str">
        <f>Registrazione!C36</f>
        <v>Landini Lorenzo</v>
      </c>
      <c r="D44" s="28">
        <f>Registrazione!D36</f>
        <v>3</v>
      </c>
      <c r="E44" s="28">
        <f>Registrazione!E36</f>
        <v>31</v>
      </c>
      <c r="F44" s="28">
        <f>Registrazione!F36</f>
        <v>211</v>
      </c>
      <c r="G44" s="33" t="s">
        <v>142</v>
      </c>
      <c r="H44" s="51">
        <v>11.3</v>
      </c>
      <c r="I44" s="51">
        <v>11</v>
      </c>
    </row>
    <row r="45" spans="1:9" ht="12.75">
      <c r="A45" s="33">
        <v>30</v>
      </c>
      <c r="B45" s="30" t="str">
        <f>Registrazione!B55</f>
        <v>Tresse Diving Club</v>
      </c>
      <c r="C45" s="30" t="str">
        <f>Registrazione!C55</f>
        <v>Tagliabue Paola</v>
      </c>
      <c r="D45" s="28">
        <f>Registrazione!D55</f>
        <v>3</v>
      </c>
      <c r="E45" s="28">
        <f>Registrazione!E55</f>
        <v>45</v>
      </c>
      <c r="F45" s="28">
        <f>Registrazione!F55</f>
        <v>225</v>
      </c>
      <c r="G45" s="33" t="s">
        <v>143</v>
      </c>
      <c r="H45" s="51">
        <v>11.3</v>
      </c>
      <c r="I45" s="51">
        <v>11</v>
      </c>
    </row>
    <row r="46" spans="1:9" ht="12.75">
      <c r="A46" s="33">
        <v>31</v>
      </c>
      <c r="B46" s="28" t="str">
        <f>Registrazione!B27</f>
        <v>Centro Sub Pisa</v>
      </c>
      <c r="C46" s="28" t="str">
        <f>Registrazione!C27</f>
        <v>Pertusati Marco</v>
      </c>
      <c r="D46" s="28">
        <f>Registrazione!D27</f>
        <v>4</v>
      </c>
      <c r="E46" s="28">
        <f>Registrazione!E27</f>
        <v>0</v>
      </c>
      <c r="F46" s="28">
        <f>Registrazione!F27</f>
        <v>240</v>
      </c>
      <c r="G46" s="33" t="s">
        <v>144</v>
      </c>
      <c r="H46" s="51">
        <v>11.4</v>
      </c>
      <c r="I46" s="51">
        <v>11.1</v>
      </c>
    </row>
    <row r="47" spans="1:9" ht="12.75">
      <c r="A47" s="33">
        <v>32</v>
      </c>
      <c r="B47" s="28" t="str">
        <f>Registrazione!B39</f>
        <v>Big Fish Team Pisa</v>
      </c>
      <c r="C47" s="28" t="str">
        <f>Registrazione!C39</f>
        <v>Passera Mirco</v>
      </c>
      <c r="D47" s="28">
        <f>Registrazione!D39</f>
        <v>4</v>
      </c>
      <c r="E47" s="28">
        <f>Registrazione!E39</f>
        <v>0</v>
      </c>
      <c r="F47" s="28">
        <f>Registrazione!F39</f>
        <v>240</v>
      </c>
      <c r="G47" s="33" t="s">
        <v>145</v>
      </c>
      <c r="H47" s="51">
        <v>11.4</v>
      </c>
      <c r="I47" s="51">
        <v>11.1</v>
      </c>
    </row>
    <row r="48" spans="1:9" ht="12.75">
      <c r="A48" s="33">
        <v>33</v>
      </c>
      <c r="B48" s="28" t="str">
        <f>Registrazione!B43</f>
        <v>Apnea Firenze</v>
      </c>
      <c r="C48" s="28" t="str">
        <f>Registrazione!C43</f>
        <v>Panichi Guglielmo</v>
      </c>
      <c r="D48" s="28">
        <f>Registrazione!D43</f>
        <v>4</v>
      </c>
      <c r="E48" s="28">
        <f>Registrazione!E43</f>
        <v>0</v>
      </c>
      <c r="F48" s="28">
        <f>Registrazione!F43</f>
        <v>240</v>
      </c>
      <c r="G48" s="33" t="s">
        <v>146</v>
      </c>
      <c r="H48" s="51">
        <v>11.4</v>
      </c>
      <c r="I48" s="51">
        <v>11.1</v>
      </c>
    </row>
    <row r="49" spans="1:9" ht="12.75">
      <c r="A49" s="33">
        <v>34</v>
      </c>
      <c r="B49" s="28" t="str">
        <f>Registrazione!B46</f>
        <v>Chiomi Team</v>
      </c>
      <c r="C49" s="28" t="str">
        <f>Registrazione!C46</f>
        <v>Tucci Andrea</v>
      </c>
      <c r="D49" s="28">
        <f>Registrazione!D46</f>
        <v>4</v>
      </c>
      <c r="E49" s="28">
        <f>Registrazione!E46</f>
        <v>0</v>
      </c>
      <c r="F49" s="28">
        <f>Registrazione!F46</f>
        <v>240</v>
      </c>
      <c r="G49" s="33" t="s">
        <v>147</v>
      </c>
      <c r="H49" s="51">
        <v>11.5</v>
      </c>
      <c r="I49" s="51">
        <v>11.2</v>
      </c>
    </row>
    <row r="50" spans="1:9" ht="12.75">
      <c r="A50" s="33">
        <v>35</v>
      </c>
      <c r="B50" s="30" t="str">
        <f>Registrazione!B54</f>
        <v>Tresse Diving Club</v>
      </c>
      <c r="C50" s="30" t="str">
        <f>Registrazione!C54</f>
        <v>Parenti Paola</v>
      </c>
      <c r="D50" s="28">
        <f>Registrazione!D54</f>
        <v>4</v>
      </c>
      <c r="E50" s="28">
        <f>Registrazione!E54</f>
        <v>15</v>
      </c>
      <c r="F50" s="28">
        <f>Registrazione!F54</f>
        <v>255</v>
      </c>
      <c r="G50" s="33" t="s">
        <v>148</v>
      </c>
      <c r="H50" s="51">
        <v>11.5</v>
      </c>
      <c r="I50" s="51">
        <v>11.2</v>
      </c>
    </row>
    <row r="51" spans="1:9" ht="12.75">
      <c r="A51" s="33">
        <v>36</v>
      </c>
      <c r="B51" s="28" t="str">
        <f>Registrazione!B41</f>
        <v>MC2 SportWay</v>
      </c>
      <c r="C51" s="28" t="str">
        <f>Registrazione!C41</f>
        <v>Leuci Homar</v>
      </c>
      <c r="D51" s="28">
        <f>Registrazione!D41</f>
        <v>4</v>
      </c>
      <c r="E51" s="28">
        <f>Registrazione!E41</f>
        <v>30</v>
      </c>
      <c r="F51" s="28">
        <f>Registrazione!F41</f>
        <v>270</v>
      </c>
      <c r="G51" s="33" t="s">
        <v>149</v>
      </c>
      <c r="H51" s="51">
        <v>11.5</v>
      </c>
      <c r="I51" s="51">
        <v>11.2</v>
      </c>
    </row>
    <row r="52" spans="1:9" ht="12.75">
      <c r="A52" s="33">
        <v>37</v>
      </c>
      <c r="B52" s="28" t="str">
        <f>Registrazione!B42</f>
        <v>MC2 SportWay</v>
      </c>
      <c r="C52" s="28" t="str">
        <f>Registrazione!C42</f>
        <v>Garaldi Matteo</v>
      </c>
      <c r="D52" s="28">
        <f>Registrazione!D42</f>
        <v>4</v>
      </c>
      <c r="E52" s="28">
        <f>Registrazione!E42</f>
        <v>30</v>
      </c>
      <c r="F52" s="28">
        <f>Registrazione!F42</f>
        <v>270</v>
      </c>
      <c r="G52" s="33" t="s">
        <v>150</v>
      </c>
      <c r="H52" s="51">
        <v>12</v>
      </c>
      <c r="I52" s="51">
        <v>11.3</v>
      </c>
    </row>
    <row r="53" spans="1:9" ht="12.75">
      <c r="A53" s="33">
        <v>38</v>
      </c>
      <c r="B53" s="28" t="str">
        <f>Registrazione!B49</f>
        <v>Battaglia Team</v>
      </c>
      <c r="C53" s="28" t="str">
        <f>Registrazione!C49</f>
        <v>Battaglia Gaspare</v>
      </c>
      <c r="D53" s="28">
        <f>Registrazione!D49</f>
        <v>4</v>
      </c>
      <c r="E53" s="28">
        <f>Registrazione!E49</f>
        <v>30</v>
      </c>
      <c r="F53" s="28">
        <f>Registrazione!F49</f>
        <v>270</v>
      </c>
      <c r="G53" s="33" t="s">
        <v>151</v>
      </c>
      <c r="H53" s="51">
        <v>12</v>
      </c>
      <c r="I53" s="51">
        <v>11.3</v>
      </c>
    </row>
    <row r="54" spans="1:9" ht="12.75">
      <c r="A54" s="33">
        <v>39</v>
      </c>
      <c r="B54" s="28" t="str">
        <f>Registrazione!B18</f>
        <v>AAC2 Barracuda C. Bergamo</v>
      </c>
      <c r="C54" s="28" t="str">
        <f>Registrazione!C18</f>
        <v>Taviani Stefano</v>
      </c>
      <c r="D54" s="28">
        <f>Registrazione!D18</f>
        <v>5</v>
      </c>
      <c r="E54" s="28">
        <f>Registrazione!E18</f>
        <v>0</v>
      </c>
      <c r="F54" s="28">
        <f>Registrazione!F18</f>
        <v>300</v>
      </c>
      <c r="G54" s="33" t="s">
        <v>152</v>
      </c>
      <c r="H54" s="51">
        <v>12</v>
      </c>
      <c r="I54" s="51">
        <v>11.3</v>
      </c>
    </row>
    <row r="55" spans="1:9" ht="12.75">
      <c r="A55" s="33">
        <v>40</v>
      </c>
      <c r="B55" s="28" t="str">
        <f>Registrazione!B45</f>
        <v>Apnea Firenze</v>
      </c>
      <c r="C55" s="28" t="str">
        <f>Registrazione!C45</f>
        <v>Calvisi Samuel</v>
      </c>
      <c r="D55" s="28">
        <f>Registrazione!D45</f>
        <v>5</v>
      </c>
      <c r="E55" s="28">
        <f>Registrazione!E45</f>
        <v>0</v>
      </c>
      <c r="F55" s="28">
        <f>Registrazione!F45</f>
        <v>300</v>
      </c>
      <c r="G55" s="33" t="s">
        <v>153</v>
      </c>
      <c r="H55" s="51">
        <v>12.1</v>
      </c>
      <c r="I55" s="51">
        <v>11.4</v>
      </c>
    </row>
    <row r="56" spans="1:9" ht="12.75">
      <c r="A56" s="33">
        <v>41</v>
      </c>
      <c r="B56" s="28" t="str">
        <f>Registrazione!B40</f>
        <v>MC2 SportWay</v>
      </c>
      <c r="C56" s="28" t="str">
        <f>Registrazione!C40</f>
        <v>Zappettini Massimiliano</v>
      </c>
      <c r="D56" s="28">
        <f>Registrazione!D40</f>
        <v>5</v>
      </c>
      <c r="E56" s="28">
        <f>Registrazione!E40</f>
        <v>45</v>
      </c>
      <c r="F56" s="28">
        <f>Registrazione!F40</f>
        <v>345</v>
      </c>
      <c r="G56" s="33" t="s">
        <v>154</v>
      </c>
      <c r="H56" s="51">
        <v>12.1</v>
      </c>
      <c r="I56" s="51">
        <v>11.4</v>
      </c>
    </row>
  </sheetData>
  <mergeCells count="20">
    <mergeCell ref="M12:O13"/>
    <mergeCell ref="P12:P13"/>
    <mergeCell ref="A10:H10"/>
    <mergeCell ref="J10:Q10"/>
    <mergeCell ref="A12:A14"/>
    <mergeCell ref="B12:B14"/>
    <mergeCell ref="C12:C13"/>
    <mergeCell ref="D12:F13"/>
    <mergeCell ref="G12:G14"/>
    <mergeCell ref="H12:H14"/>
    <mergeCell ref="I12:I14"/>
    <mergeCell ref="J12:L13"/>
    <mergeCell ref="A2:H2"/>
    <mergeCell ref="A3:H3"/>
    <mergeCell ref="J3:Q9"/>
    <mergeCell ref="A4:H4"/>
    <mergeCell ref="A5:H5"/>
    <mergeCell ref="A6:H6"/>
    <mergeCell ref="A7:H7"/>
    <mergeCell ref="A8:H8"/>
  </mergeCells>
  <printOptions gridLines="1" horizontalCentered="1"/>
  <pageMargins left="0.5513888888888889" right="0.5902777777777778" top="0.6402777777777778" bottom="0.6694444444444445" header="0.27569444444444446" footer="0.5902777777777778"/>
  <pageSetup fitToHeight="0" horizontalDpi="300" verticalDpi="300" orientation="portrait" paperSize="9" scale="85"/>
  <headerFooter alignWithMargins="0">
    <oddHeader>&amp;L&amp;"Arial,Grassetto"&amp;12&amp;D&amp;C&amp;"Arial,Grassetto"&amp;12COMUNICATO GIURIA&amp;R&amp;"Arial,Grassetto"&amp;12ORA -&amp;T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D26">
      <selection activeCell="S39" sqref="S39"/>
    </sheetView>
  </sheetViews>
  <sheetFormatPr defaultColWidth="9.140625" defaultRowHeight="12.75"/>
  <cols>
    <col min="1" max="1" width="5.8515625" style="1" customWidth="1"/>
    <col min="2" max="2" width="26.8515625" style="1" customWidth="1"/>
    <col min="3" max="3" width="23.8515625" style="2" customWidth="1"/>
    <col min="4" max="7" width="5.28125" style="1" customWidth="1"/>
    <col min="8" max="8" width="5.28125" style="52" customWidth="1"/>
    <col min="9" max="9" width="6.7109375" style="52" customWidth="1"/>
    <col min="10" max="10" width="5.7109375" style="30" customWidth="1"/>
    <col min="11" max="11" width="5.28125" style="30" customWidth="1"/>
    <col min="12" max="12" width="6.7109375" style="30" customWidth="1"/>
    <col min="13" max="13" width="5.8515625" style="30" customWidth="1"/>
    <col min="14" max="14" width="5.28125" style="53" customWidth="1"/>
    <col min="15" max="15" width="5.28125" style="54" customWidth="1"/>
    <col min="16" max="16" width="5.28125" style="55" customWidth="1"/>
    <col min="17" max="17" width="5.28125" style="56" customWidth="1"/>
    <col min="18" max="18" width="8.421875" style="1" customWidth="1"/>
    <col min="19" max="19" width="13.140625" style="57" customWidth="1"/>
    <col min="20" max="20" width="27.8515625" style="2" customWidth="1"/>
    <col min="21" max="16384" width="9.00390625" style="0" customWidth="1"/>
  </cols>
  <sheetData>
    <row r="2" spans="1:20" s="5" customFormat="1" ht="12.75">
      <c r="A2" s="154"/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</row>
    <row r="3" spans="1:20" s="5" customFormat="1" ht="4.5" customHeight="1">
      <c r="A3" s="154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</row>
    <row r="4" spans="1:20" s="5" customFormat="1" ht="27" customHeight="1">
      <c r="A4" s="154"/>
      <c r="B4" s="154"/>
      <c r="C4" s="157" t="str">
        <f>Registrazione!A4</f>
        <v>"1° TROFEO CITTA' DI PISA 2004"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6"/>
    </row>
    <row r="5" spans="1:20" s="5" customFormat="1" ht="15.75">
      <c r="A5" s="154"/>
      <c r="B5" s="154"/>
      <c r="C5" s="150" t="str">
        <f>Registrazione!A5</f>
        <v>Associazione Sportiva Centro Sub Pisa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6"/>
    </row>
    <row r="6" spans="1:20" s="5" customFormat="1" ht="15">
      <c r="A6" s="154"/>
      <c r="B6" s="154"/>
      <c r="C6" s="158" t="str">
        <f>Registrazione!A6</f>
        <v>CASCINA (PI) - 31 Ottobre 2004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6"/>
    </row>
    <row r="7" spans="1:20" s="5" customFormat="1" ht="12.75">
      <c r="A7" s="154"/>
      <c r="B7" s="154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6"/>
    </row>
    <row r="8" spans="1:20" s="5" customFormat="1" ht="7.5" customHeight="1">
      <c r="A8" s="154"/>
      <c r="B8" s="154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6"/>
    </row>
    <row r="9" spans="1:20" s="5" customFormat="1" ht="12.75">
      <c r="A9" s="154"/>
      <c r="B9" s="154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6"/>
    </row>
    <row r="10" spans="1:20" s="5" customFormat="1" ht="6.75" customHeight="1">
      <c r="A10" s="11"/>
      <c r="B10" s="12"/>
      <c r="C10" s="12"/>
      <c r="D10" s="12"/>
      <c r="E10" s="12"/>
      <c r="F10" s="12"/>
      <c r="G10" s="12"/>
      <c r="H10" s="58"/>
      <c r="I10" s="58"/>
      <c r="J10" s="59"/>
      <c r="K10" s="59"/>
      <c r="L10" s="59"/>
      <c r="M10" s="59"/>
      <c r="N10" s="60"/>
      <c r="O10" s="61"/>
      <c r="P10" s="62"/>
      <c r="Q10" s="63"/>
      <c r="R10" s="12"/>
      <c r="S10" s="64"/>
      <c r="T10" s="13"/>
    </row>
    <row r="11" spans="1:20" s="5" customFormat="1" ht="18">
      <c r="A11" s="160" t="s">
        <v>155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s="5" customFormat="1" ht="7.5" customHeight="1">
      <c r="A12" s="12"/>
      <c r="B12" s="12"/>
      <c r="C12" s="12"/>
      <c r="D12" s="12"/>
      <c r="E12" s="12"/>
      <c r="F12" s="12"/>
      <c r="G12" s="12"/>
      <c r="H12" s="58"/>
      <c r="I12" s="58"/>
      <c r="J12" s="59"/>
      <c r="K12" s="59"/>
      <c r="L12" s="59"/>
      <c r="M12" s="59"/>
      <c r="N12" s="60"/>
      <c r="O12" s="61"/>
      <c r="P12" s="62"/>
      <c r="Q12" s="63"/>
      <c r="R12" s="12"/>
      <c r="S12" s="64"/>
      <c r="T12" s="12"/>
    </row>
    <row r="13" spans="1:20" ht="36" customHeight="1">
      <c r="A13" s="143"/>
      <c r="B13" s="144" t="s">
        <v>156</v>
      </c>
      <c r="C13" s="145" t="s">
        <v>157</v>
      </c>
      <c r="D13" s="146" t="s">
        <v>158</v>
      </c>
      <c r="E13" s="146"/>
      <c r="F13" s="146" t="s">
        <v>159</v>
      </c>
      <c r="G13" s="146"/>
      <c r="H13" s="161" t="s">
        <v>160</v>
      </c>
      <c r="I13" s="161"/>
      <c r="J13" s="162" t="s">
        <v>161</v>
      </c>
      <c r="K13" s="162"/>
      <c r="L13" s="163" t="s">
        <v>162</v>
      </c>
      <c r="M13" s="163"/>
      <c r="N13" s="164" t="s">
        <v>163</v>
      </c>
      <c r="O13" s="164"/>
      <c r="P13" s="163" t="s">
        <v>164</v>
      </c>
      <c r="Q13" s="163"/>
      <c r="R13" s="165" t="s">
        <v>165</v>
      </c>
      <c r="S13" s="165" t="s">
        <v>166</v>
      </c>
      <c r="T13" s="148"/>
    </row>
    <row r="14" spans="1:20" ht="12.75" customHeight="1">
      <c r="A14" s="143"/>
      <c r="B14" s="144"/>
      <c r="C14" s="145"/>
      <c r="D14" s="146"/>
      <c r="E14" s="146"/>
      <c r="F14" s="146"/>
      <c r="G14" s="146"/>
      <c r="H14" s="161"/>
      <c r="I14" s="161"/>
      <c r="J14" s="162"/>
      <c r="K14" s="162"/>
      <c r="L14" s="163"/>
      <c r="M14" s="163"/>
      <c r="N14" s="164"/>
      <c r="O14" s="164"/>
      <c r="P14" s="163"/>
      <c r="Q14" s="163"/>
      <c r="R14" s="165"/>
      <c r="S14" s="165"/>
      <c r="T14" s="148"/>
    </row>
    <row r="15" spans="1:20" s="21" customFormat="1" ht="12" customHeight="1">
      <c r="A15" s="143"/>
      <c r="B15" s="144"/>
      <c r="C15" s="15" t="s">
        <v>167</v>
      </c>
      <c r="D15" s="17" t="s">
        <v>168</v>
      </c>
      <c r="E15" s="17" t="s">
        <v>169</v>
      </c>
      <c r="F15" s="17" t="s">
        <v>170</v>
      </c>
      <c r="G15" s="17" t="s">
        <v>171</v>
      </c>
      <c r="H15" s="17" t="s">
        <v>172</v>
      </c>
      <c r="I15" s="17" t="s">
        <v>173</v>
      </c>
      <c r="J15" s="65" t="s">
        <v>174</v>
      </c>
      <c r="K15" s="66" t="s">
        <v>175</v>
      </c>
      <c r="L15" s="67" t="s">
        <v>176</v>
      </c>
      <c r="M15" s="66" t="s">
        <v>177</v>
      </c>
      <c r="N15" s="68" t="s">
        <v>178</v>
      </c>
      <c r="O15" s="69" t="s">
        <v>179</v>
      </c>
      <c r="P15" s="67" t="s">
        <v>180</v>
      </c>
      <c r="Q15" s="66" t="s">
        <v>181</v>
      </c>
      <c r="R15" s="17" t="s">
        <v>182</v>
      </c>
      <c r="S15" s="20" t="s">
        <v>183</v>
      </c>
      <c r="T15" s="20" t="s">
        <v>184</v>
      </c>
    </row>
    <row r="16" spans="1:20" s="21" customFormat="1" ht="5.25" customHeight="1">
      <c r="A16" s="22"/>
      <c r="B16" s="23"/>
      <c r="C16" s="24"/>
      <c r="D16" s="25"/>
      <c r="E16" s="25"/>
      <c r="F16" s="25"/>
      <c r="G16" s="25"/>
      <c r="H16" s="70"/>
      <c r="I16" s="70"/>
      <c r="J16" s="71"/>
      <c r="K16" s="72"/>
      <c r="L16" s="72"/>
      <c r="M16" s="72"/>
      <c r="N16" s="73"/>
      <c r="O16" s="74"/>
      <c r="P16" s="75"/>
      <c r="Q16" s="72"/>
      <c r="R16" s="25"/>
      <c r="S16" s="76"/>
      <c r="T16" s="26"/>
    </row>
    <row r="17" spans="1:21" s="29" customFormat="1" ht="12.75">
      <c r="A17" s="27">
        <v>1</v>
      </c>
      <c r="B17" s="28" t="str">
        <f>Registrazione!B16</f>
        <v>AAC2 Barracuda C. Bergamo</v>
      </c>
      <c r="C17" s="28" t="str">
        <f>Registrazione!C16</f>
        <v>Sergio Fabio</v>
      </c>
      <c r="D17" s="28">
        <f>Registrazione!D16</f>
        <v>2</v>
      </c>
      <c r="E17" s="28">
        <f>Registrazione!E16</f>
        <v>0</v>
      </c>
      <c r="F17" s="28">
        <v>3</v>
      </c>
      <c r="G17" s="28">
        <v>6</v>
      </c>
      <c r="H17" s="28">
        <f aca="true" t="shared" si="0" ref="H17:H57">(D17*60+E17)-(F17*60+G17)</f>
        <v>-66</v>
      </c>
      <c r="I17" s="77">
        <f aca="true" t="shared" si="1" ref="I17:I57">(H17*0.2)</f>
        <v>-13.200000000000001</v>
      </c>
      <c r="J17" s="55">
        <f aca="true" t="shared" si="2" ref="J17:J57">IF(I17&lt;0,0,CEILING(I17,1))</f>
        <v>0</v>
      </c>
      <c r="K17" s="56">
        <f aca="true" t="shared" si="3" ref="K17:K57">J17/0.2</f>
        <v>0</v>
      </c>
      <c r="L17" s="56"/>
      <c r="M17" s="30">
        <f aca="true" t="shared" si="4" ref="M17:M57">L17/0.2</f>
        <v>0</v>
      </c>
      <c r="N17" s="78"/>
      <c r="O17" s="77">
        <f aca="true" t="shared" si="5" ref="O17:O57">N17*0.2</f>
        <v>0</v>
      </c>
      <c r="P17" s="55">
        <f aca="true" t="shared" si="6" ref="P17:P57">CEILING(O17,1)</f>
        <v>0</v>
      </c>
      <c r="Q17" s="56">
        <f aca="true" t="shared" si="7" ref="Q17:Q57">P17/0.2</f>
        <v>0</v>
      </c>
      <c r="R17" s="28">
        <f aca="true" t="shared" si="8" ref="R17:R57">(F17*60+G17)-K17-M17-Q17</f>
        <v>186</v>
      </c>
      <c r="S17" s="79">
        <f>R17*0.2</f>
        <v>37.2</v>
      </c>
      <c r="U17" s="80">
        <f>S17+S18+S19</f>
        <v>152.20000000000002</v>
      </c>
    </row>
    <row r="18" spans="1:21" s="29" customFormat="1" ht="12.75">
      <c r="A18" s="27">
        <v>2</v>
      </c>
      <c r="B18" s="28" t="str">
        <f>Registrazione!B17</f>
        <v>AAC2 Barracuda C. Bergamo</v>
      </c>
      <c r="C18" s="28" t="str">
        <f>Registrazione!C17</f>
        <v>Oscar Paolo</v>
      </c>
      <c r="D18" s="28">
        <f>Registrazione!D17</f>
        <v>1</v>
      </c>
      <c r="E18" s="28">
        <f>Registrazione!E17</f>
        <v>30</v>
      </c>
      <c r="F18" s="28">
        <v>3</v>
      </c>
      <c r="G18" s="28">
        <v>27</v>
      </c>
      <c r="H18" s="28">
        <f t="shared" si="0"/>
        <v>-117</v>
      </c>
      <c r="I18" s="77">
        <f t="shared" si="1"/>
        <v>-23.400000000000002</v>
      </c>
      <c r="J18" s="55">
        <f t="shared" si="2"/>
        <v>0</v>
      </c>
      <c r="K18" s="56">
        <f t="shared" si="3"/>
        <v>0</v>
      </c>
      <c r="L18" s="56"/>
      <c r="M18" s="30">
        <f t="shared" si="4"/>
        <v>0</v>
      </c>
      <c r="N18" s="78"/>
      <c r="O18" s="77">
        <f t="shared" si="5"/>
        <v>0</v>
      </c>
      <c r="P18" s="55">
        <f t="shared" si="6"/>
        <v>0</v>
      </c>
      <c r="Q18" s="56">
        <f t="shared" si="7"/>
        <v>0</v>
      </c>
      <c r="R18" s="28">
        <f t="shared" si="8"/>
        <v>207</v>
      </c>
      <c r="S18" s="79">
        <f>R18*0.2</f>
        <v>41.400000000000006</v>
      </c>
      <c r="T18" s="2"/>
      <c r="U18" s="81"/>
    </row>
    <row r="19" spans="1:21" s="29" customFormat="1" ht="12.75">
      <c r="A19" s="27">
        <v>3</v>
      </c>
      <c r="B19" s="28" t="str">
        <f>Registrazione!B18</f>
        <v>AAC2 Barracuda C. Bergamo</v>
      </c>
      <c r="C19" s="28" t="str">
        <f>Registrazione!C18</f>
        <v>Taviani Stefano</v>
      </c>
      <c r="D19" s="28">
        <f>Registrazione!D18</f>
        <v>5</v>
      </c>
      <c r="E19" s="28">
        <f>Registrazione!E18</f>
        <v>0</v>
      </c>
      <c r="F19" s="28">
        <v>6</v>
      </c>
      <c r="G19" s="28">
        <v>8</v>
      </c>
      <c r="H19" s="28">
        <f t="shared" si="0"/>
        <v>-68</v>
      </c>
      <c r="I19" s="77">
        <f t="shared" si="1"/>
        <v>-13.600000000000001</v>
      </c>
      <c r="J19" s="55">
        <f t="shared" si="2"/>
        <v>0</v>
      </c>
      <c r="K19" s="56">
        <f t="shared" si="3"/>
        <v>0</v>
      </c>
      <c r="L19" s="56"/>
      <c r="M19" s="30">
        <f t="shared" si="4"/>
        <v>0</v>
      </c>
      <c r="N19" s="78"/>
      <c r="O19" s="77">
        <f t="shared" si="5"/>
        <v>0</v>
      </c>
      <c r="P19" s="55">
        <f t="shared" si="6"/>
        <v>0</v>
      </c>
      <c r="Q19" s="56">
        <f t="shared" si="7"/>
        <v>0</v>
      </c>
      <c r="R19" s="28">
        <f t="shared" si="8"/>
        <v>368</v>
      </c>
      <c r="S19" s="79">
        <f>R19*0.2</f>
        <v>73.60000000000001</v>
      </c>
      <c r="T19" s="2"/>
      <c r="U19" s="82"/>
    </row>
    <row r="20" spans="1:21" ht="12.75">
      <c r="A20" s="27">
        <v>4</v>
      </c>
      <c r="B20" s="28" t="str">
        <f>Registrazione!B19</f>
        <v>Lega Navale Sez. di Quinto</v>
      </c>
      <c r="C20" s="28" t="str">
        <f>Registrazione!C19</f>
        <v>Boeri Sara</v>
      </c>
      <c r="D20" s="28">
        <f>Registrazione!D19</f>
        <v>1</v>
      </c>
      <c r="E20" s="28">
        <f>Registrazione!E19</f>
        <v>0</v>
      </c>
      <c r="F20" s="28">
        <v>2</v>
      </c>
      <c r="G20" s="28">
        <v>47</v>
      </c>
      <c r="H20" s="28">
        <f t="shared" si="0"/>
        <v>-107</v>
      </c>
      <c r="I20" s="77">
        <f t="shared" si="1"/>
        <v>-21.400000000000002</v>
      </c>
      <c r="J20" s="55">
        <f t="shared" si="2"/>
        <v>0</v>
      </c>
      <c r="K20" s="56">
        <f t="shared" si="3"/>
        <v>0</v>
      </c>
      <c r="L20" s="56"/>
      <c r="M20" s="30">
        <f t="shared" si="4"/>
        <v>0</v>
      </c>
      <c r="N20" s="78"/>
      <c r="O20" s="77">
        <f t="shared" si="5"/>
        <v>0</v>
      </c>
      <c r="P20" s="55">
        <f t="shared" si="6"/>
        <v>0</v>
      </c>
      <c r="Q20" s="56">
        <f t="shared" si="7"/>
        <v>0</v>
      </c>
      <c r="R20" s="28">
        <f t="shared" si="8"/>
        <v>167</v>
      </c>
      <c r="S20" s="79">
        <f>R20*0.2</f>
        <v>33.4</v>
      </c>
      <c r="U20" s="80">
        <f>S20+S21+S22</f>
        <v>79.2</v>
      </c>
    </row>
    <row r="21" spans="1:21" ht="12.75">
      <c r="A21" s="27">
        <v>5</v>
      </c>
      <c r="B21" s="28" t="str">
        <f>Registrazione!B20</f>
        <v>Lega Navale Sez. di Quinto</v>
      </c>
      <c r="C21" s="28" t="str">
        <f>Registrazione!C20</f>
        <v>Giuntini Gaia</v>
      </c>
      <c r="D21" s="28">
        <f>Registrazione!D20</f>
        <v>0</v>
      </c>
      <c r="E21" s="28">
        <f>Registrazione!E20</f>
        <v>30</v>
      </c>
      <c r="F21" s="28">
        <v>3</v>
      </c>
      <c r="G21" s="28">
        <v>49</v>
      </c>
      <c r="H21" s="28">
        <f t="shared" si="0"/>
        <v>-199</v>
      </c>
      <c r="I21" s="77">
        <f t="shared" si="1"/>
        <v>-39.800000000000004</v>
      </c>
      <c r="J21" s="55">
        <f t="shared" si="2"/>
        <v>0</v>
      </c>
      <c r="K21" s="56">
        <f t="shared" si="3"/>
        <v>0</v>
      </c>
      <c r="L21" s="56"/>
      <c r="M21" s="30">
        <f t="shared" si="4"/>
        <v>0</v>
      </c>
      <c r="N21" s="78"/>
      <c r="O21" s="77">
        <f t="shared" si="5"/>
        <v>0</v>
      </c>
      <c r="P21" s="55">
        <f t="shared" si="6"/>
        <v>0</v>
      </c>
      <c r="Q21" s="56">
        <f t="shared" si="7"/>
        <v>0</v>
      </c>
      <c r="R21" s="28">
        <f t="shared" si="8"/>
        <v>229</v>
      </c>
      <c r="S21" s="79">
        <f>R21*0.2</f>
        <v>45.800000000000004</v>
      </c>
      <c r="U21" s="81"/>
    </row>
    <row r="22" spans="1:21" ht="12.75">
      <c r="A22" s="27">
        <v>6</v>
      </c>
      <c r="B22" s="28" t="str">
        <f>Registrazione!B21</f>
        <v>Lega Navale Sez. di Quinto</v>
      </c>
      <c r="C22" s="28" t="str">
        <f>Registrazione!C21</f>
        <v>Torassa Elena</v>
      </c>
      <c r="D22" s="28">
        <f>Registrazione!D21</f>
        <v>1</v>
      </c>
      <c r="E22" s="28">
        <f>Registrazione!E21</f>
        <v>0</v>
      </c>
      <c r="F22" s="28">
        <v>0</v>
      </c>
      <c r="G22" s="28">
        <v>0</v>
      </c>
      <c r="H22" s="28">
        <f t="shared" si="0"/>
        <v>60</v>
      </c>
      <c r="I22" s="77">
        <f t="shared" si="1"/>
        <v>12</v>
      </c>
      <c r="J22" s="55">
        <f t="shared" si="2"/>
        <v>12</v>
      </c>
      <c r="K22" s="56">
        <f t="shared" si="3"/>
        <v>60</v>
      </c>
      <c r="L22" s="56"/>
      <c r="M22" s="30">
        <f t="shared" si="4"/>
        <v>0</v>
      </c>
      <c r="N22" s="78"/>
      <c r="O22" s="77">
        <f t="shared" si="5"/>
        <v>0</v>
      </c>
      <c r="P22" s="55">
        <f t="shared" si="6"/>
        <v>0</v>
      </c>
      <c r="Q22" s="56">
        <f t="shared" si="7"/>
        <v>0</v>
      </c>
      <c r="R22" s="28">
        <f t="shared" si="8"/>
        <v>-60</v>
      </c>
      <c r="S22" s="79">
        <v>0</v>
      </c>
      <c r="T22" s="29"/>
      <c r="U22" s="82"/>
    </row>
    <row r="23" spans="1:21" ht="12.75">
      <c r="A23" s="27">
        <v>7</v>
      </c>
      <c r="B23" s="28" t="str">
        <f>Registrazione!B22</f>
        <v>Centro Sub Pisa 2</v>
      </c>
      <c r="C23" s="28" t="str">
        <f>Registrazione!C22</f>
        <v>Farnesi Massimiliano</v>
      </c>
      <c r="D23" s="28">
        <f>Registrazione!D22</f>
        <v>2</v>
      </c>
      <c r="E23" s="28">
        <f>Registrazione!E22</f>
        <v>0</v>
      </c>
      <c r="F23" s="28">
        <v>2</v>
      </c>
      <c r="G23" s="28">
        <v>52</v>
      </c>
      <c r="H23" s="28">
        <f t="shared" si="0"/>
        <v>-52</v>
      </c>
      <c r="I23" s="77">
        <f t="shared" si="1"/>
        <v>-10.4</v>
      </c>
      <c r="J23" s="55">
        <f t="shared" si="2"/>
        <v>0</v>
      </c>
      <c r="K23" s="56">
        <f t="shared" si="3"/>
        <v>0</v>
      </c>
      <c r="L23" s="56"/>
      <c r="M23" s="30">
        <f t="shared" si="4"/>
        <v>0</v>
      </c>
      <c r="N23" s="78"/>
      <c r="O23" s="77">
        <f t="shared" si="5"/>
        <v>0</v>
      </c>
      <c r="P23" s="55">
        <f t="shared" si="6"/>
        <v>0</v>
      </c>
      <c r="Q23" s="56">
        <f t="shared" si="7"/>
        <v>0</v>
      </c>
      <c r="R23" s="28">
        <f t="shared" si="8"/>
        <v>172</v>
      </c>
      <c r="S23" s="79">
        <f aca="true" t="shared" si="9" ref="S23:S30">R23*0.2</f>
        <v>34.4</v>
      </c>
      <c r="U23" s="80">
        <f>S23+S24+S25</f>
        <v>103.8</v>
      </c>
    </row>
    <row r="24" spans="1:21" ht="12.75">
      <c r="A24" s="33">
        <v>8</v>
      </c>
      <c r="B24" s="28" t="str">
        <f>Registrazione!B23</f>
        <v>Centro Sub Pisa 2</v>
      </c>
      <c r="C24" s="28" t="str">
        <f>Registrazione!C23</f>
        <v>Misul Stefano</v>
      </c>
      <c r="D24" s="28">
        <f>Registrazione!D23</f>
        <v>2</v>
      </c>
      <c r="E24" s="28">
        <f>Registrazione!E23</f>
        <v>0</v>
      </c>
      <c r="F24" s="28">
        <v>2</v>
      </c>
      <c r="G24" s="28">
        <v>41</v>
      </c>
      <c r="H24" s="28">
        <f t="shared" si="0"/>
        <v>-41</v>
      </c>
      <c r="I24" s="77">
        <f t="shared" si="1"/>
        <v>-8.200000000000001</v>
      </c>
      <c r="J24" s="55">
        <f t="shared" si="2"/>
        <v>0</v>
      </c>
      <c r="K24" s="56">
        <f t="shared" si="3"/>
        <v>0</v>
      </c>
      <c r="L24" s="56"/>
      <c r="M24" s="30">
        <f t="shared" si="4"/>
        <v>0</v>
      </c>
      <c r="N24" s="78"/>
      <c r="O24" s="77">
        <f t="shared" si="5"/>
        <v>0</v>
      </c>
      <c r="P24" s="55">
        <f t="shared" si="6"/>
        <v>0</v>
      </c>
      <c r="Q24" s="56">
        <f t="shared" si="7"/>
        <v>0</v>
      </c>
      <c r="R24" s="28">
        <f t="shared" si="8"/>
        <v>161</v>
      </c>
      <c r="S24" s="79">
        <f t="shared" si="9"/>
        <v>32.2</v>
      </c>
      <c r="T24" s="29"/>
      <c r="U24" s="81"/>
    </row>
    <row r="25" spans="1:21" ht="12.75">
      <c r="A25" s="33">
        <v>9</v>
      </c>
      <c r="B25" s="28" t="str">
        <f>Registrazione!B24</f>
        <v>Centro Sub Pisa 2</v>
      </c>
      <c r="C25" s="28" t="str">
        <f>Registrazione!C24</f>
        <v>Ciampa Jonatha</v>
      </c>
      <c r="D25" s="28">
        <f>Registrazione!D24</f>
        <v>2</v>
      </c>
      <c r="E25" s="28">
        <f>Registrazione!E24</f>
        <v>0</v>
      </c>
      <c r="F25" s="28">
        <v>3</v>
      </c>
      <c r="G25" s="28">
        <v>6</v>
      </c>
      <c r="H25" s="28">
        <f t="shared" si="0"/>
        <v>-66</v>
      </c>
      <c r="I25" s="77">
        <f t="shared" si="1"/>
        <v>-13.200000000000001</v>
      </c>
      <c r="J25" s="55">
        <f t="shared" si="2"/>
        <v>0</v>
      </c>
      <c r="K25" s="56">
        <f t="shared" si="3"/>
        <v>0</v>
      </c>
      <c r="L25" s="56"/>
      <c r="M25" s="30">
        <f t="shared" si="4"/>
        <v>0</v>
      </c>
      <c r="N25" s="78"/>
      <c r="O25" s="77">
        <f t="shared" si="5"/>
        <v>0</v>
      </c>
      <c r="P25" s="55">
        <f t="shared" si="6"/>
        <v>0</v>
      </c>
      <c r="Q25" s="56">
        <f t="shared" si="7"/>
        <v>0</v>
      </c>
      <c r="R25" s="28">
        <f t="shared" si="8"/>
        <v>186</v>
      </c>
      <c r="S25" s="79">
        <f t="shared" si="9"/>
        <v>37.2</v>
      </c>
      <c r="U25" s="82"/>
    </row>
    <row r="26" spans="1:21" ht="12.75">
      <c r="A26" s="33">
        <v>10</v>
      </c>
      <c r="B26" s="28" t="str">
        <f>Registrazione!B25</f>
        <v>Centro Sub Pisa</v>
      </c>
      <c r="C26" s="28" t="str">
        <f>Registrazione!C25</f>
        <v>Navarino Massimiliano</v>
      </c>
      <c r="D26" s="28">
        <f>Registrazione!D25</f>
        <v>2</v>
      </c>
      <c r="E26" s="28">
        <f>Registrazione!E25</f>
        <v>30</v>
      </c>
      <c r="F26" s="1">
        <v>5</v>
      </c>
      <c r="G26" s="1">
        <v>18</v>
      </c>
      <c r="H26" s="28">
        <f t="shared" si="0"/>
        <v>-168</v>
      </c>
      <c r="I26" s="77">
        <f t="shared" si="1"/>
        <v>-33.6</v>
      </c>
      <c r="J26" s="55">
        <f t="shared" si="2"/>
        <v>0</v>
      </c>
      <c r="K26" s="56">
        <f t="shared" si="3"/>
        <v>0</v>
      </c>
      <c r="L26" s="56"/>
      <c r="M26" s="30">
        <f t="shared" si="4"/>
        <v>0</v>
      </c>
      <c r="N26" s="78"/>
      <c r="O26" s="77">
        <f t="shared" si="5"/>
        <v>0</v>
      </c>
      <c r="P26" s="55">
        <f t="shared" si="6"/>
        <v>0</v>
      </c>
      <c r="Q26" s="56">
        <f t="shared" si="7"/>
        <v>0</v>
      </c>
      <c r="R26" s="28">
        <f t="shared" si="8"/>
        <v>318</v>
      </c>
      <c r="S26" s="79">
        <f t="shared" si="9"/>
        <v>63.6</v>
      </c>
      <c r="U26" s="80">
        <f>S26+S27+S28</f>
        <v>177.8</v>
      </c>
    </row>
    <row r="27" spans="1:21" ht="12.75">
      <c r="A27" s="33">
        <v>11</v>
      </c>
      <c r="B27" s="28" t="str">
        <f>Registrazione!B26</f>
        <v>Centro Sub Pisa</v>
      </c>
      <c r="C27" s="28" t="str">
        <f>Registrazione!C26</f>
        <v>Chiappe Alessandro</v>
      </c>
      <c r="D27" s="28">
        <f>Registrazione!D26</f>
        <v>3</v>
      </c>
      <c r="E27" s="28">
        <f>Registrazione!E26</f>
        <v>0</v>
      </c>
      <c r="F27" s="1">
        <v>4</v>
      </c>
      <c r="G27" s="1">
        <v>5</v>
      </c>
      <c r="H27" s="28">
        <f t="shared" si="0"/>
        <v>-65</v>
      </c>
      <c r="I27" s="77">
        <f t="shared" si="1"/>
        <v>-13</v>
      </c>
      <c r="J27" s="55">
        <f t="shared" si="2"/>
        <v>0</v>
      </c>
      <c r="K27" s="56">
        <f t="shared" si="3"/>
        <v>0</v>
      </c>
      <c r="L27" s="56"/>
      <c r="M27" s="30">
        <f t="shared" si="4"/>
        <v>0</v>
      </c>
      <c r="N27" s="78"/>
      <c r="O27" s="77">
        <f t="shared" si="5"/>
        <v>0</v>
      </c>
      <c r="P27" s="55">
        <f t="shared" si="6"/>
        <v>0</v>
      </c>
      <c r="Q27" s="56">
        <f t="shared" si="7"/>
        <v>0</v>
      </c>
      <c r="R27" s="28">
        <f t="shared" si="8"/>
        <v>245</v>
      </c>
      <c r="S27" s="79">
        <f t="shared" si="9"/>
        <v>49</v>
      </c>
      <c r="U27" s="81"/>
    </row>
    <row r="28" spans="1:21" ht="12.75">
      <c r="A28" s="33">
        <v>12</v>
      </c>
      <c r="B28" s="28" t="str">
        <f>Registrazione!B27</f>
        <v>Centro Sub Pisa</v>
      </c>
      <c r="C28" s="28" t="str">
        <f>Registrazione!C27</f>
        <v>Pertusati Marco</v>
      </c>
      <c r="D28" s="28">
        <f>Registrazione!D27</f>
        <v>4</v>
      </c>
      <c r="E28" s="28">
        <f>Registrazione!E27</f>
        <v>0</v>
      </c>
      <c r="F28" s="1">
        <v>5</v>
      </c>
      <c r="G28" s="1">
        <v>26</v>
      </c>
      <c r="H28" s="28">
        <f t="shared" si="0"/>
        <v>-86</v>
      </c>
      <c r="I28" s="77">
        <f t="shared" si="1"/>
        <v>-17.2</v>
      </c>
      <c r="J28" s="55">
        <f t="shared" si="2"/>
        <v>0</v>
      </c>
      <c r="K28" s="56">
        <f t="shared" si="3"/>
        <v>0</v>
      </c>
      <c r="L28" s="56"/>
      <c r="M28" s="30">
        <f t="shared" si="4"/>
        <v>0</v>
      </c>
      <c r="N28" s="78"/>
      <c r="O28" s="77">
        <f t="shared" si="5"/>
        <v>0</v>
      </c>
      <c r="P28" s="55">
        <f t="shared" si="6"/>
        <v>0</v>
      </c>
      <c r="Q28" s="56">
        <f t="shared" si="7"/>
        <v>0</v>
      </c>
      <c r="R28" s="28">
        <f t="shared" si="8"/>
        <v>326</v>
      </c>
      <c r="S28" s="79">
        <f t="shared" si="9"/>
        <v>65.2</v>
      </c>
      <c r="U28" s="82"/>
    </row>
    <row r="29" spans="1:21" ht="12.75">
      <c r="A29" s="33">
        <v>13</v>
      </c>
      <c r="B29" s="28" t="str">
        <f>Registrazione!B28</f>
        <v>Tresse Diving Club M1</v>
      </c>
      <c r="C29" s="28" t="str">
        <f>Registrazione!C28</f>
        <v>Tovaglieri Stefano</v>
      </c>
      <c r="D29" s="28">
        <f>Registrazione!D28</f>
        <v>2</v>
      </c>
      <c r="E29" s="28">
        <f>Registrazione!E28</f>
        <v>30</v>
      </c>
      <c r="F29" s="1">
        <v>5</v>
      </c>
      <c r="G29" s="1">
        <v>48</v>
      </c>
      <c r="H29" s="28">
        <f t="shared" si="0"/>
        <v>-198</v>
      </c>
      <c r="I29" s="77">
        <f t="shared" si="1"/>
        <v>-39.6</v>
      </c>
      <c r="J29" s="55">
        <f t="shared" si="2"/>
        <v>0</v>
      </c>
      <c r="K29" s="56">
        <f t="shared" si="3"/>
        <v>0</v>
      </c>
      <c r="L29" s="56"/>
      <c r="M29" s="30">
        <f t="shared" si="4"/>
        <v>0</v>
      </c>
      <c r="N29" s="78"/>
      <c r="O29" s="77">
        <f t="shared" si="5"/>
        <v>0</v>
      </c>
      <c r="P29" s="55">
        <f t="shared" si="6"/>
        <v>0</v>
      </c>
      <c r="Q29" s="56">
        <f t="shared" si="7"/>
        <v>0</v>
      </c>
      <c r="R29" s="28">
        <f t="shared" si="8"/>
        <v>348</v>
      </c>
      <c r="S29" s="79">
        <f t="shared" si="9"/>
        <v>69.60000000000001</v>
      </c>
      <c r="U29" s="80">
        <f>S29+S30+S31</f>
        <v>112.4</v>
      </c>
    </row>
    <row r="30" spans="1:21" ht="12.75">
      <c r="A30" s="33">
        <v>14</v>
      </c>
      <c r="B30" s="28" t="str">
        <f>Registrazione!B29</f>
        <v>Tresse Diving Club M1</v>
      </c>
      <c r="C30" s="28" t="str">
        <f>Registrazione!C29</f>
        <v>Calvetti Evelino</v>
      </c>
      <c r="D30" s="28">
        <f>Registrazione!D29</f>
        <v>2</v>
      </c>
      <c r="E30" s="28">
        <f>Registrazione!E29</f>
        <v>35</v>
      </c>
      <c r="F30" s="1">
        <v>3</v>
      </c>
      <c r="G30" s="1">
        <v>39</v>
      </c>
      <c r="H30" s="28">
        <f t="shared" si="0"/>
        <v>-64</v>
      </c>
      <c r="I30" s="77">
        <f t="shared" si="1"/>
        <v>-12.8</v>
      </c>
      <c r="J30" s="55">
        <f t="shared" si="2"/>
        <v>0</v>
      </c>
      <c r="K30" s="56">
        <f t="shared" si="3"/>
        <v>0</v>
      </c>
      <c r="L30" s="56"/>
      <c r="M30" s="30">
        <f t="shared" si="4"/>
        <v>0</v>
      </c>
      <c r="N30" s="78">
        <v>1</v>
      </c>
      <c r="O30" s="77">
        <f t="shared" si="5"/>
        <v>0.2</v>
      </c>
      <c r="P30" s="55">
        <f t="shared" si="6"/>
        <v>1</v>
      </c>
      <c r="Q30" s="56">
        <f t="shared" si="7"/>
        <v>5</v>
      </c>
      <c r="R30" s="28">
        <f t="shared" si="8"/>
        <v>214</v>
      </c>
      <c r="S30" s="79">
        <f t="shared" si="9"/>
        <v>42.800000000000004</v>
      </c>
      <c r="U30" s="81"/>
    </row>
    <row r="31" spans="1:21" ht="12.75">
      <c r="A31" s="33">
        <v>15</v>
      </c>
      <c r="B31" s="28" t="str">
        <f>Registrazione!B30</f>
        <v>Tresse Diving Club M1</v>
      </c>
      <c r="C31" s="28" t="str">
        <f>Registrazione!C30</f>
        <v>Madeddu Andrea</v>
      </c>
      <c r="D31" s="28">
        <f>Registrazione!D30</f>
        <v>2</v>
      </c>
      <c r="E31" s="28">
        <f>Registrazione!E30</f>
        <v>25</v>
      </c>
      <c r="F31" s="1">
        <v>0</v>
      </c>
      <c r="G31" s="1">
        <v>0</v>
      </c>
      <c r="H31" s="28">
        <f t="shared" si="0"/>
        <v>145</v>
      </c>
      <c r="I31" s="77">
        <f t="shared" si="1"/>
        <v>29</v>
      </c>
      <c r="J31" s="55">
        <f t="shared" si="2"/>
        <v>29</v>
      </c>
      <c r="K31" s="56">
        <f t="shared" si="3"/>
        <v>145</v>
      </c>
      <c r="L31" s="56"/>
      <c r="M31" s="30">
        <f t="shared" si="4"/>
        <v>0</v>
      </c>
      <c r="N31" s="78"/>
      <c r="O31" s="77">
        <f t="shared" si="5"/>
        <v>0</v>
      </c>
      <c r="P31" s="55">
        <f t="shared" si="6"/>
        <v>0</v>
      </c>
      <c r="Q31" s="56">
        <f t="shared" si="7"/>
        <v>0</v>
      </c>
      <c r="R31" s="28">
        <f t="shared" si="8"/>
        <v>-145</v>
      </c>
      <c r="S31" s="79">
        <v>0</v>
      </c>
      <c r="U31" s="82"/>
    </row>
    <row r="32" spans="1:21" ht="12.75">
      <c r="A32" s="33">
        <v>16</v>
      </c>
      <c r="B32" s="28" t="str">
        <f>Registrazione!B31</f>
        <v>Plus Ultra</v>
      </c>
      <c r="C32" s="28" t="str">
        <f>Registrazione!C31</f>
        <v>Mussati Giorgio</v>
      </c>
      <c r="D32" s="28">
        <f>Registrazione!D31</f>
        <v>3</v>
      </c>
      <c r="E32" s="28">
        <f>Registrazione!E31</f>
        <v>0</v>
      </c>
      <c r="F32" s="1">
        <v>5</v>
      </c>
      <c r="G32" s="1">
        <v>39</v>
      </c>
      <c r="H32" s="28">
        <f t="shared" si="0"/>
        <v>-159</v>
      </c>
      <c r="I32" s="77">
        <f t="shared" si="1"/>
        <v>-31.8</v>
      </c>
      <c r="J32" s="55">
        <f t="shared" si="2"/>
        <v>0</v>
      </c>
      <c r="K32" s="56">
        <f t="shared" si="3"/>
        <v>0</v>
      </c>
      <c r="L32" s="56"/>
      <c r="M32" s="30">
        <f t="shared" si="4"/>
        <v>0</v>
      </c>
      <c r="N32" s="78"/>
      <c r="O32" s="77">
        <f t="shared" si="5"/>
        <v>0</v>
      </c>
      <c r="P32" s="55">
        <f t="shared" si="6"/>
        <v>0</v>
      </c>
      <c r="Q32" s="56">
        <f t="shared" si="7"/>
        <v>0</v>
      </c>
      <c r="R32" s="28">
        <f t="shared" si="8"/>
        <v>339</v>
      </c>
      <c r="S32" s="79">
        <f aca="true" t="shared" si="10" ref="S32:S37">R32*0.2</f>
        <v>67.8</v>
      </c>
      <c r="U32" s="80">
        <f>S32+S33+S34</f>
        <v>172</v>
      </c>
    </row>
    <row r="33" spans="1:21" ht="12.75">
      <c r="A33" s="33">
        <v>17</v>
      </c>
      <c r="B33" s="28" t="str">
        <f>Registrazione!B32</f>
        <v>Plus Ultra</v>
      </c>
      <c r="C33" s="28" t="str">
        <f>Registrazione!C32</f>
        <v>Fornasier Augusto</v>
      </c>
      <c r="D33" s="28">
        <f>Registrazione!D32</f>
        <v>3</v>
      </c>
      <c r="E33" s="28">
        <f>Registrazione!E32</f>
        <v>30</v>
      </c>
      <c r="F33" s="1">
        <v>4</v>
      </c>
      <c r="G33" s="1">
        <v>28</v>
      </c>
      <c r="H33" s="28">
        <f t="shared" si="0"/>
        <v>-58</v>
      </c>
      <c r="I33" s="77">
        <f t="shared" si="1"/>
        <v>-11.600000000000001</v>
      </c>
      <c r="J33" s="55">
        <f t="shared" si="2"/>
        <v>0</v>
      </c>
      <c r="K33" s="56">
        <f t="shared" si="3"/>
        <v>0</v>
      </c>
      <c r="L33" s="56"/>
      <c r="M33" s="30">
        <f t="shared" si="4"/>
        <v>0</v>
      </c>
      <c r="N33" s="78"/>
      <c r="O33" s="77">
        <f t="shared" si="5"/>
        <v>0</v>
      </c>
      <c r="P33" s="55">
        <f t="shared" si="6"/>
        <v>0</v>
      </c>
      <c r="Q33" s="56">
        <f t="shared" si="7"/>
        <v>0</v>
      </c>
      <c r="R33" s="28">
        <f t="shared" si="8"/>
        <v>268</v>
      </c>
      <c r="S33" s="79">
        <f t="shared" si="10"/>
        <v>53.6</v>
      </c>
      <c r="U33" s="81"/>
    </row>
    <row r="34" spans="1:21" ht="12.75">
      <c r="A34" s="33">
        <v>18</v>
      </c>
      <c r="B34" s="28" t="str">
        <f>Registrazione!B33</f>
        <v>Plus Ultra</v>
      </c>
      <c r="C34" s="28" t="str">
        <f>Registrazione!C33</f>
        <v>Pollice Andrea</v>
      </c>
      <c r="D34" s="28">
        <f>Registrazione!D33</f>
        <v>3</v>
      </c>
      <c r="E34" s="28">
        <f>Registrazione!E33</f>
        <v>0</v>
      </c>
      <c r="F34" s="1">
        <v>4</v>
      </c>
      <c r="G34" s="1">
        <v>13</v>
      </c>
      <c r="H34" s="28">
        <f t="shared" si="0"/>
        <v>-73</v>
      </c>
      <c r="I34" s="77">
        <f t="shared" si="1"/>
        <v>-14.600000000000001</v>
      </c>
      <c r="J34" s="55">
        <f t="shared" si="2"/>
        <v>0</v>
      </c>
      <c r="K34" s="56">
        <f t="shared" si="3"/>
        <v>0</v>
      </c>
      <c r="L34" s="56"/>
      <c r="M34" s="30">
        <f t="shared" si="4"/>
        <v>0</v>
      </c>
      <c r="N34" s="78"/>
      <c r="O34" s="77">
        <f t="shared" si="5"/>
        <v>0</v>
      </c>
      <c r="P34" s="55">
        <f t="shared" si="6"/>
        <v>0</v>
      </c>
      <c r="Q34" s="56">
        <f t="shared" si="7"/>
        <v>0</v>
      </c>
      <c r="R34" s="28">
        <f t="shared" si="8"/>
        <v>253</v>
      </c>
      <c r="S34" s="79">
        <f t="shared" si="10"/>
        <v>50.6</v>
      </c>
      <c r="U34" s="82"/>
    </row>
    <row r="35" spans="1:21" ht="12.75">
      <c r="A35" s="33">
        <v>19</v>
      </c>
      <c r="B35" s="28" t="str">
        <f>Registrazione!B34</f>
        <v>Sea Project</v>
      </c>
      <c r="C35" s="28" t="str">
        <f>Registrazione!C34</f>
        <v>Lazzeri Filippo</v>
      </c>
      <c r="D35" s="28">
        <f>Registrazione!D34</f>
        <v>3</v>
      </c>
      <c r="E35" s="28">
        <f>Registrazione!E34</f>
        <v>30</v>
      </c>
      <c r="F35" s="1">
        <v>5</v>
      </c>
      <c r="G35" s="1">
        <v>7</v>
      </c>
      <c r="H35" s="28">
        <f t="shared" si="0"/>
        <v>-97</v>
      </c>
      <c r="I35" s="77">
        <f t="shared" si="1"/>
        <v>-19.400000000000002</v>
      </c>
      <c r="J35" s="55">
        <f t="shared" si="2"/>
        <v>0</v>
      </c>
      <c r="K35" s="56">
        <f t="shared" si="3"/>
        <v>0</v>
      </c>
      <c r="L35" s="56"/>
      <c r="M35" s="30">
        <f t="shared" si="4"/>
        <v>0</v>
      </c>
      <c r="N35" s="78"/>
      <c r="O35" s="77">
        <f t="shared" si="5"/>
        <v>0</v>
      </c>
      <c r="P35" s="55">
        <f t="shared" si="6"/>
        <v>0</v>
      </c>
      <c r="Q35" s="56">
        <f t="shared" si="7"/>
        <v>0</v>
      </c>
      <c r="R35" s="28">
        <f t="shared" si="8"/>
        <v>307</v>
      </c>
      <c r="S35" s="79">
        <f t="shared" si="10"/>
        <v>61.400000000000006</v>
      </c>
      <c r="U35" s="80">
        <f>S35+S36+S37</f>
        <v>163.20000000000002</v>
      </c>
    </row>
    <row r="36" spans="1:21" ht="12.75">
      <c r="A36" s="33">
        <v>20</v>
      </c>
      <c r="B36" s="28" t="str">
        <f>Registrazione!B35</f>
        <v>Sea Project</v>
      </c>
      <c r="C36" s="28" t="str">
        <f>Registrazione!C35</f>
        <v>Stamerra Danilo</v>
      </c>
      <c r="D36" s="28">
        <f>Registrazione!D35</f>
        <v>3</v>
      </c>
      <c r="E36" s="28">
        <f>Registrazione!E35</f>
        <v>30</v>
      </c>
      <c r="F36" s="1">
        <v>5</v>
      </c>
      <c r="G36" s="1">
        <v>26</v>
      </c>
      <c r="H36" s="28">
        <f t="shared" si="0"/>
        <v>-116</v>
      </c>
      <c r="I36" s="77">
        <f t="shared" si="1"/>
        <v>-23.200000000000003</v>
      </c>
      <c r="J36" s="55">
        <f t="shared" si="2"/>
        <v>0</v>
      </c>
      <c r="K36" s="56">
        <f t="shared" si="3"/>
        <v>0</v>
      </c>
      <c r="L36" s="56"/>
      <c r="M36" s="30">
        <f t="shared" si="4"/>
        <v>0</v>
      </c>
      <c r="N36" s="78"/>
      <c r="O36" s="77">
        <f t="shared" si="5"/>
        <v>0</v>
      </c>
      <c r="P36" s="55">
        <f t="shared" si="6"/>
        <v>0</v>
      </c>
      <c r="Q36" s="56">
        <f t="shared" si="7"/>
        <v>0</v>
      </c>
      <c r="R36" s="28">
        <f t="shared" si="8"/>
        <v>326</v>
      </c>
      <c r="S36" s="79">
        <f t="shared" si="10"/>
        <v>65.2</v>
      </c>
      <c r="U36" s="81"/>
    </row>
    <row r="37" spans="1:21" ht="12.75">
      <c r="A37" s="33">
        <v>21</v>
      </c>
      <c r="B37" s="28" t="str">
        <f>Registrazione!B36</f>
        <v>Sea Project</v>
      </c>
      <c r="C37" s="28" t="str">
        <f>Registrazione!C36</f>
        <v>Landini Lorenzo</v>
      </c>
      <c r="D37" s="28">
        <f>Registrazione!D36</f>
        <v>3</v>
      </c>
      <c r="E37" s="28">
        <f>Registrazione!E36</f>
        <v>31</v>
      </c>
      <c r="F37" s="1">
        <v>3</v>
      </c>
      <c r="G37" s="1">
        <v>18</v>
      </c>
      <c r="H37" s="28">
        <f t="shared" si="0"/>
        <v>13</v>
      </c>
      <c r="I37" s="77">
        <f t="shared" si="1"/>
        <v>2.6</v>
      </c>
      <c r="J37" s="55">
        <f t="shared" si="2"/>
        <v>3</v>
      </c>
      <c r="K37" s="56">
        <f t="shared" si="3"/>
        <v>15</v>
      </c>
      <c r="L37" s="56"/>
      <c r="M37" s="30">
        <f t="shared" si="4"/>
        <v>0</v>
      </c>
      <c r="N37" s="78"/>
      <c r="O37" s="77">
        <f t="shared" si="5"/>
        <v>0</v>
      </c>
      <c r="P37" s="55">
        <f t="shared" si="6"/>
        <v>0</v>
      </c>
      <c r="Q37" s="56">
        <f t="shared" si="7"/>
        <v>0</v>
      </c>
      <c r="R37" s="28">
        <f t="shared" si="8"/>
        <v>183</v>
      </c>
      <c r="S37" s="79">
        <f t="shared" si="10"/>
        <v>36.6</v>
      </c>
      <c r="U37" s="82"/>
    </row>
    <row r="38" spans="1:21" ht="12.75">
      <c r="A38" s="33">
        <v>22</v>
      </c>
      <c r="B38" s="28" t="str">
        <f>Registrazione!B37</f>
        <v>Big Fish Team Pisa</v>
      </c>
      <c r="C38" s="28" t="str">
        <f>Registrazione!C37</f>
        <v>La Rosa Giuseppe</v>
      </c>
      <c r="D38" s="28">
        <f>Registrazione!D37</f>
        <v>3</v>
      </c>
      <c r="E38" s="28">
        <f>Registrazione!E37</f>
        <v>0</v>
      </c>
      <c r="F38" s="1">
        <v>0</v>
      </c>
      <c r="G38" s="1">
        <v>0</v>
      </c>
      <c r="H38" s="28">
        <f t="shared" si="0"/>
        <v>180</v>
      </c>
      <c r="I38" s="77">
        <f t="shared" si="1"/>
        <v>36</v>
      </c>
      <c r="J38" s="55">
        <f t="shared" si="2"/>
        <v>36</v>
      </c>
      <c r="K38" s="56">
        <f t="shared" si="3"/>
        <v>180</v>
      </c>
      <c r="L38" s="56"/>
      <c r="M38" s="30">
        <f t="shared" si="4"/>
        <v>0</v>
      </c>
      <c r="N38" s="78"/>
      <c r="O38" s="77">
        <f t="shared" si="5"/>
        <v>0</v>
      </c>
      <c r="P38" s="55">
        <f t="shared" si="6"/>
        <v>0</v>
      </c>
      <c r="Q38" s="56">
        <f t="shared" si="7"/>
        <v>0</v>
      </c>
      <c r="R38" s="28">
        <f t="shared" si="8"/>
        <v>-180</v>
      </c>
      <c r="S38" s="79">
        <v>0</v>
      </c>
      <c r="U38" s="80">
        <f>S38+S39+S40</f>
        <v>0</v>
      </c>
    </row>
    <row r="39" spans="1:21" ht="12.75">
      <c r="A39" s="33">
        <v>23</v>
      </c>
      <c r="B39" s="28" t="str">
        <f>Registrazione!B38</f>
        <v>Big Fish Team Pisa</v>
      </c>
      <c r="C39" s="28" t="str">
        <f>Registrazione!C38</f>
        <v>Nencetti Manrico</v>
      </c>
      <c r="D39" s="28">
        <f>Registrazione!D38</f>
        <v>3</v>
      </c>
      <c r="E39" s="28">
        <f>Registrazione!E38</f>
        <v>30</v>
      </c>
      <c r="F39" s="1">
        <v>0</v>
      </c>
      <c r="G39" s="1">
        <v>0</v>
      </c>
      <c r="H39" s="28">
        <f t="shared" si="0"/>
        <v>210</v>
      </c>
      <c r="I39" s="77">
        <f t="shared" si="1"/>
        <v>42</v>
      </c>
      <c r="J39" s="55">
        <f t="shared" si="2"/>
        <v>42</v>
      </c>
      <c r="K39" s="56">
        <f t="shared" si="3"/>
        <v>210</v>
      </c>
      <c r="L39" s="56"/>
      <c r="M39" s="30">
        <f t="shared" si="4"/>
        <v>0</v>
      </c>
      <c r="N39" s="78"/>
      <c r="O39" s="77">
        <f t="shared" si="5"/>
        <v>0</v>
      </c>
      <c r="P39" s="55">
        <f t="shared" si="6"/>
        <v>0</v>
      </c>
      <c r="Q39" s="56">
        <f t="shared" si="7"/>
        <v>0</v>
      </c>
      <c r="R39" s="28">
        <f t="shared" si="8"/>
        <v>-210</v>
      </c>
      <c r="S39" s="79">
        <v>0</v>
      </c>
      <c r="U39" s="81"/>
    </row>
    <row r="40" spans="1:21" ht="12.75">
      <c r="A40" s="33">
        <v>24</v>
      </c>
      <c r="B40" s="28" t="str">
        <f>Registrazione!B39</f>
        <v>Big Fish Team Pisa</v>
      </c>
      <c r="C40" s="28" t="str">
        <f>Registrazione!C39</f>
        <v>Passera Mirco</v>
      </c>
      <c r="D40" s="28">
        <f>Registrazione!D39</f>
        <v>4</v>
      </c>
      <c r="E40" s="28">
        <f>Registrazione!E39</f>
        <v>0</v>
      </c>
      <c r="F40" s="1">
        <v>0</v>
      </c>
      <c r="G40" s="1">
        <v>0</v>
      </c>
      <c r="H40" s="28">
        <f t="shared" si="0"/>
        <v>240</v>
      </c>
      <c r="I40" s="77">
        <f t="shared" si="1"/>
        <v>48</v>
      </c>
      <c r="J40" s="55">
        <f t="shared" si="2"/>
        <v>48</v>
      </c>
      <c r="K40" s="56">
        <f t="shared" si="3"/>
        <v>240</v>
      </c>
      <c r="L40" s="56"/>
      <c r="M40" s="30">
        <f t="shared" si="4"/>
        <v>0</v>
      </c>
      <c r="N40" s="78"/>
      <c r="O40" s="77">
        <f t="shared" si="5"/>
        <v>0</v>
      </c>
      <c r="P40" s="55">
        <f t="shared" si="6"/>
        <v>0</v>
      </c>
      <c r="Q40" s="56">
        <f t="shared" si="7"/>
        <v>0</v>
      </c>
      <c r="R40" s="28">
        <f t="shared" si="8"/>
        <v>-240</v>
      </c>
      <c r="S40" s="79">
        <v>0</v>
      </c>
      <c r="U40" s="82"/>
    </row>
    <row r="41" spans="1:21" ht="12.75">
      <c r="A41" s="33">
        <v>25</v>
      </c>
      <c r="B41" s="28" t="str">
        <f>Registrazione!B40</f>
        <v>MC2 SportWay</v>
      </c>
      <c r="C41" s="28" t="str">
        <f>Registrazione!C40</f>
        <v>Zappettini Massimiliano</v>
      </c>
      <c r="D41" s="28">
        <f>Registrazione!D40</f>
        <v>5</v>
      </c>
      <c r="E41" s="28">
        <f>Registrazione!E40</f>
        <v>45</v>
      </c>
      <c r="F41" s="1">
        <v>6</v>
      </c>
      <c r="G41" s="1">
        <v>15</v>
      </c>
      <c r="H41" s="28">
        <f t="shared" si="0"/>
        <v>-30</v>
      </c>
      <c r="I41" s="77">
        <f t="shared" si="1"/>
        <v>-6</v>
      </c>
      <c r="J41" s="55">
        <f t="shared" si="2"/>
        <v>0</v>
      </c>
      <c r="K41" s="56">
        <f t="shared" si="3"/>
        <v>0</v>
      </c>
      <c r="L41" s="56"/>
      <c r="M41" s="30">
        <f t="shared" si="4"/>
        <v>0</v>
      </c>
      <c r="N41" s="78"/>
      <c r="O41" s="77">
        <f t="shared" si="5"/>
        <v>0</v>
      </c>
      <c r="P41" s="55">
        <f t="shared" si="6"/>
        <v>0</v>
      </c>
      <c r="Q41" s="56">
        <f t="shared" si="7"/>
        <v>0</v>
      </c>
      <c r="R41" s="28">
        <f t="shared" si="8"/>
        <v>375</v>
      </c>
      <c r="S41" s="79">
        <f>R41*0.2</f>
        <v>75</v>
      </c>
      <c r="U41" s="80">
        <f>S41+S42+S43</f>
        <v>209.60000000000002</v>
      </c>
    </row>
    <row r="42" spans="1:21" ht="12.75">
      <c r="A42" s="33">
        <v>26</v>
      </c>
      <c r="B42" s="28" t="str">
        <f>Registrazione!B41</f>
        <v>MC2 SportWay</v>
      </c>
      <c r="C42" s="28" t="str">
        <f>Registrazione!C41</f>
        <v>Leuci Homar</v>
      </c>
      <c r="D42" s="28">
        <f>Registrazione!D41</f>
        <v>4</v>
      </c>
      <c r="E42" s="28">
        <f>Registrazione!E41</f>
        <v>30</v>
      </c>
      <c r="F42" s="1">
        <v>5</v>
      </c>
      <c r="G42" s="1">
        <v>49</v>
      </c>
      <c r="H42" s="28">
        <f t="shared" si="0"/>
        <v>-79</v>
      </c>
      <c r="I42" s="77">
        <f t="shared" si="1"/>
        <v>-15.8</v>
      </c>
      <c r="J42" s="55">
        <f t="shared" si="2"/>
        <v>0</v>
      </c>
      <c r="K42" s="56">
        <f t="shared" si="3"/>
        <v>0</v>
      </c>
      <c r="L42" s="56"/>
      <c r="M42" s="30">
        <f t="shared" si="4"/>
        <v>0</v>
      </c>
      <c r="N42" s="78"/>
      <c r="O42" s="77">
        <f t="shared" si="5"/>
        <v>0</v>
      </c>
      <c r="P42" s="55">
        <f t="shared" si="6"/>
        <v>0</v>
      </c>
      <c r="Q42" s="56">
        <f t="shared" si="7"/>
        <v>0</v>
      </c>
      <c r="R42" s="28">
        <f t="shared" si="8"/>
        <v>349</v>
      </c>
      <c r="S42" s="79">
        <f>R42*0.2</f>
        <v>69.8</v>
      </c>
      <c r="U42" s="81"/>
    </row>
    <row r="43" spans="1:21" ht="12.75">
      <c r="A43" s="33">
        <v>27</v>
      </c>
      <c r="B43" s="28" t="str">
        <f>Registrazione!B42</f>
        <v>MC2 SportWay</v>
      </c>
      <c r="C43" s="28" t="str">
        <f>Registrazione!C42</f>
        <v>Garaldi Matteo</v>
      </c>
      <c r="D43" s="28">
        <f>Registrazione!D42</f>
        <v>4</v>
      </c>
      <c r="E43" s="28">
        <f>Registrazione!E42</f>
        <v>30</v>
      </c>
      <c r="F43" s="1">
        <v>5</v>
      </c>
      <c r="G43" s="1">
        <v>24</v>
      </c>
      <c r="H43" s="28">
        <f t="shared" si="0"/>
        <v>-54</v>
      </c>
      <c r="I43" s="77">
        <f t="shared" si="1"/>
        <v>-10.8</v>
      </c>
      <c r="J43" s="55">
        <f t="shared" si="2"/>
        <v>0</v>
      </c>
      <c r="K43" s="56">
        <f t="shared" si="3"/>
        <v>0</v>
      </c>
      <c r="L43" s="56"/>
      <c r="M43" s="30">
        <f t="shared" si="4"/>
        <v>0</v>
      </c>
      <c r="N43" s="78"/>
      <c r="O43" s="77">
        <f t="shared" si="5"/>
        <v>0</v>
      </c>
      <c r="P43" s="55">
        <f t="shared" si="6"/>
        <v>0</v>
      </c>
      <c r="Q43" s="56">
        <f t="shared" si="7"/>
        <v>0</v>
      </c>
      <c r="R43" s="28">
        <f t="shared" si="8"/>
        <v>324</v>
      </c>
      <c r="S43" s="79">
        <f>R43*0.2</f>
        <v>64.8</v>
      </c>
      <c r="U43" s="82"/>
    </row>
    <row r="44" spans="1:21" ht="12.75">
      <c r="A44" s="33">
        <v>28</v>
      </c>
      <c r="B44" s="28" t="str">
        <f>Registrazione!B43</f>
        <v>Apnea Firenze</v>
      </c>
      <c r="C44" s="28" t="str">
        <f>Registrazione!C43</f>
        <v>Panichi Guglielmo</v>
      </c>
      <c r="D44" s="28">
        <f>Registrazione!D43</f>
        <v>4</v>
      </c>
      <c r="E44" s="28">
        <f>Registrazione!E43</f>
        <v>0</v>
      </c>
      <c r="F44" s="1">
        <v>5</v>
      </c>
      <c r="G44" s="1">
        <v>6</v>
      </c>
      <c r="H44" s="28">
        <f t="shared" si="0"/>
        <v>-66</v>
      </c>
      <c r="I44" s="77">
        <f t="shared" si="1"/>
        <v>-13.200000000000001</v>
      </c>
      <c r="J44" s="55">
        <f t="shared" si="2"/>
        <v>0</v>
      </c>
      <c r="K44" s="56">
        <f t="shared" si="3"/>
        <v>0</v>
      </c>
      <c r="L44" s="56"/>
      <c r="M44" s="30">
        <f t="shared" si="4"/>
        <v>0</v>
      </c>
      <c r="N44" s="78"/>
      <c r="O44" s="77">
        <f t="shared" si="5"/>
        <v>0</v>
      </c>
      <c r="P44" s="55">
        <f t="shared" si="6"/>
        <v>0</v>
      </c>
      <c r="Q44" s="56">
        <f t="shared" si="7"/>
        <v>0</v>
      </c>
      <c r="R44" s="28">
        <f t="shared" si="8"/>
        <v>306</v>
      </c>
      <c r="S44" s="79">
        <f>R44*0.2</f>
        <v>61.2</v>
      </c>
      <c r="U44" s="80">
        <f>S44+S45+S46</f>
        <v>120.4</v>
      </c>
    </row>
    <row r="45" spans="1:21" ht="12.75">
      <c r="A45" s="33">
        <v>29</v>
      </c>
      <c r="B45" s="28" t="str">
        <f>Registrazione!B44</f>
        <v>Apnea Firenze</v>
      </c>
      <c r="C45" s="28" t="str">
        <f>Registrazione!C44</f>
        <v>Brocchi Davide</v>
      </c>
      <c r="D45" s="28">
        <f>Registrazione!D44</f>
        <v>3</v>
      </c>
      <c r="E45" s="28">
        <f>Registrazione!E44</f>
        <v>0</v>
      </c>
      <c r="F45" s="1">
        <v>4</v>
      </c>
      <c r="G45" s="1">
        <v>56</v>
      </c>
      <c r="H45" s="28">
        <f t="shared" si="0"/>
        <v>-116</v>
      </c>
      <c r="I45" s="77">
        <f t="shared" si="1"/>
        <v>-23.200000000000003</v>
      </c>
      <c r="J45" s="55">
        <f t="shared" si="2"/>
        <v>0</v>
      </c>
      <c r="K45" s="56">
        <f t="shared" si="3"/>
        <v>0</v>
      </c>
      <c r="L45" s="56"/>
      <c r="M45" s="30">
        <f t="shared" si="4"/>
        <v>0</v>
      </c>
      <c r="N45" s="78"/>
      <c r="O45" s="77">
        <f t="shared" si="5"/>
        <v>0</v>
      </c>
      <c r="P45" s="55">
        <f t="shared" si="6"/>
        <v>0</v>
      </c>
      <c r="Q45" s="56">
        <f t="shared" si="7"/>
        <v>0</v>
      </c>
      <c r="R45" s="28">
        <f t="shared" si="8"/>
        <v>296</v>
      </c>
      <c r="S45" s="79">
        <f>R45*0.2</f>
        <v>59.2</v>
      </c>
      <c r="U45" s="81"/>
    </row>
    <row r="46" spans="1:21" ht="12.75">
      <c r="A46" s="33">
        <v>30</v>
      </c>
      <c r="B46" s="28" t="str">
        <f>Registrazione!B45</f>
        <v>Apnea Firenze</v>
      </c>
      <c r="C46" s="28" t="str">
        <f>Registrazione!C45</f>
        <v>Calvisi Samuel</v>
      </c>
      <c r="D46" s="28">
        <f>Registrazione!D45</f>
        <v>5</v>
      </c>
      <c r="E46" s="28">
        <f>Registrazione!E45</f>
        <v>0</v>
      </c>
      <c r="F46" s="1">
        <v>0</v>
      </c>
      <c r="G46" s="1">
        <v>0</v>
      </c>
      <c r="H46" s="28">
        <f t="shared" si="0"/>
        <v>300</v>
      </c>
      <c r="I46" s="77">
        <f t="shared" si="1"/>
        <v>60</v>
      </c>
      <c r="J46" s="55">
        <f t="shared" si="2"/>
        <v>60</v>
      </c>
      <c r="K46" s="56">
        <f t="shared" si="3"/>
        <v>300</v>
      </c>
      <c r="L46" s="56"/>
      <c r="M46" s="30">
        <f t="shared" si="4"/>
        <v>0</v>
      </c>
      <c r="N46" s="78"/>
      <c r="O46" s="77">
        <f t="shared" si="5"/>
        <v>0</v>
      </c>
      <c r="P46" s="55">
        <f t="shared" si="6"/>
        <v>0</v>
      </c>
      <c r="Q46" s="56">
        <f t="shared" si="7"/>
        <v>0</v>
      </c>
      <c r="R46" s="28">
        <f t="shared" si="8"/>
        <v>-300</v>
      </c>
      <c r="S46" s="79">
        <v>0</v>
      </c>
      <c r="U46" s="82"/>
    </row>
    <row r="47" spans="1:21" ht="12.75">
      <c r="A47" s="33">
        <v>31</v>
      </c>
      <c r="B47" s="28" t="str">
        <f>Registrazione!B46</f>
        <v>Chiomi Team</v>
      </c>
      <c r="C47" s="28" t="str">
        <f>Registrazione!C46</f>
        <v>Tucci Andrea</v>
      </c>
      <c r="D47" s="28">
        <f>Registrazione!D46</f>
        <v>4</v>
      </c>
      <c r="E47" s="28">
        <f>Registrazione!E46</f>
        <v>0</v>
      </c>
      <c r="F47" s="1">
        <v>5</v>
      </c>
      <c r="G47" s="1">
        <v>30</v>
      </c>
      <c r="H47" s="28">
        <f t="shared" si="0"/>
        <v>-90</v>
      </c>
      <c r="I47" s="77">
        <f t="shared" si="1"/>
        <v>-18</v>
      </c>
      <c r="J47" s="55">
        <f t="shared" si="2"/>
        <v>0</v>
      </c>
      <c r="K47" s="56">
        <f t="shared" si="3"/>
        <v>0</v>
      </c>
      <c r="L47" s="56"/>
      <c r="M47" s="30">
        <f t="shared" si="4"/>
        <v>0</v>
      </c>
      <c r="N47" s="78"/>
      <c r="O47" s="77">
        <f t="shared" si="5"/>
        <v>0</v>
      </c>
      <c r="P47" s="55">
        <f t="shared" si="6"/>
        <v>0</v>
      </c>
      <c r="Q47" s="56">
        <f t="shared" si="7"/>
        <v>0</v>
      </c>
      <c r="R47" s="28">
        <f t="shared" si="8"/>
        <v>330</v>
      </c>
      <c r="S47" s="79">
        <f aca="true" t="shared" si="11" ref="S47:S53">R47*0.2</f>
        <v>66</v>
      </c>
      <c r="U47" s="80">
        <f>S47+S48+S49</f>
        <v>171.60000000000002</v>
      </c>
    </row>
    <row r="48" spans="1:21" ht="12.75">
      <c r="A48" s="33">
        <v>32</v>
      </c>
      <c r="B48" s="28" t="str">
        <f>Registrazione!B47</f>
        <v>Chiomi Team</v>
      </c>
      <c r="C48" s="28" t="str">
        <f>Registrazione!C47</f>
        <v>Scotto Roberto</v>
      </c>
      <c r="D48" s="28">
        <f>Registrazione!D47</f>
        <v>2</v>
      </c>
      <c r="E48" s="28">
        <f>Registrazione!E47</f>
        <v>10</v>
      </c>
      <c r="F48" s="1">
        <v>3</v>
      </c>
      <c r="G48" s="1">
        <v>37</v>
      </c>
      <c r="H48" s="28">
        <f t="shared" si="0"/>
        <v>-87</v>
      </c>
      <c r="I48" s="77">
        <f t="shared" si="1"/>
        <v>-17.400000000000002</v>
      </c>
      <c r="J48" s="55">
        <f t="shared" si="2"/>
        <v>0</v>
      </c>
      <c r="K48" s="56">
        <f t="shared" si="3"/>
        <v>0</v>
      </c>
      <c r="L48" s="56"/>
      <c r="M48" s="30">
        <f t="shared" si="4"/>
        <v>0</v>
      </c>
      <c r="N48" s="78"/>
      <c r="O48" s="77">
        <f t="shared" si="5"/>
        <v>0</v>
      </c>
      <c r="P48" s="55">
        <f t="shared" si="6"/>
        <v>0</v>
      </c>
      <c r="Q48" s="56">
        <f t="shared" si="7"/>
        <v>0</v>
      </c>
      <c r="R48" s="28">
        <f t="shared" si="8"/>
        <v>217</v>
      </c>
      <c r="S48" s="79">
        <f t="shared" si="11"/>
        <v>43.400000000000006</v>
      </c>
      <c r="U48" s="81"/>
    </row>
    <row r="49" spans="1:21" ht="12.75">
      <c r="A49" s="33">
        <v>33</v>
      </c>
      <c r="B49" s="28" t="str">
        <f>Registrazione!B48</f>
        <v>Chiomi Team</v>
      </c>
      <c r="C49" s="28" t="str">
        <f>Registrazione!C48</f>
        <v>Giandominici Jacopo</v>
      </c>
      <c r="D49" s="28">
        <f>Registrazione!D48</f>
        <v>3</v>
      </c>
      <c r="E49" s="28">
        <f>Registrazione!E48</f>
        <v>15</v>
      </c>
      <c r="F49" s="1">
        <v>5</v>
      </c>
      <c r="G49" s="1">
        <v>11</v>
      </c>
      <c r="H49" s="28">
        <f t="shared" si="0"/>
        <v>-116</v>
      </c>
      <c r="I49" s="77">
        <f t="shared" si="1"/>
        <v>-23.200000000000003</v>
      </c>
      <c r="J49" s="55">
        <f t="shared" si="2"/>
        <v>0</v>
      </c>
      <c r="K49" s="56">
        <f t="shared" si="3"/>
        <v>0</v>
      </c>
      <c r="L49" s="56"/>
      <c r="M49" s="30">
        <f t="shared" si="4"/>
        <v>0</v>
      </c>
      <c r="N49" s="78"/>
      <c r="O49" s="77">
        <f t="shared" si="5"/>
        <v>0</v>
      </c>
      <c r="P49" s="55">
        <f t="shared" si="6"/>
        <v>0</v>
      </c>
      <c r="Q49" s="56">
        <f t="shared" si="7"/>
        <v>0</v>
      </c>
      <c r="R49" s="28">
        <f t="shared" si="8"/>
        <v>311</v>
      </c>
      <c r="S49" s="79">
        <f t="shared" si="11"/>
        <v>62.2</v>
      </c>
      <c r="U49" s="82"/>
    </row>
    <row r="50" spans="1:21" ht="12.75">
      <c r="A50" s="33">
        <v>34</v>
      </c>
      <c r="B50" s="28" t="str">
        <f>Registrazione!B49</f>
        <v>Battaglia Team</v>
      </c>
      <c r="C50" s="28" t="str">
        <f>Registrazione!C49</f>
        <v>Battaglia Gaspare</v>
      </c>
      <c r="D50" s="28">
        <f>Registrazione!D49</f>
        <v>4</v>
      </c>
      <c r="E50" s="28">
        <f>Registrazione!E49</f>
        <v>30</v>
      </c>
      <c r="F50" s="1">
        <v>6</v>
      </c>
      <c r="G50" s="1">
        <v>33</v>
      </c>
      <c r="H50" s="28">
        <f t="shared" si="0"/>
        <v>-123</v>
      </c>
      <c r="I50" s="77">
        <f t="shared" si="1"/>
        <v>-24.6</v>
      </c>
      <c r="J50" s="55">
        <f t="shared" si="2"/>
        <v>0</v>
      </c>
      <c r="K50" s="56">
        <f t="shared" si="3"/>
        <v>0</v>
      </c>
      <c r="L50" s="56"/>
      <c r="M50" s="30">
        <f t="shared" si="4"/>
        <v>0</v>
      </c>
      <c r="N50" s="78"/>
      <c r="O50" s="77">
        <f t="shared" si="5"/>
        <v>0</v>
      </c>
      <c r="P50" s="55">
        <f t="shared" si="6"/>
        <v>0</v>
      </c>
      <c r="Q50" s="56">
        <f t="shared" si="7"/>
        <v>0</v>
      </c>
      <c r="R50" s="28">
        <f t="shared" si="8"/>
        <v>393</v>
      </c>
      <c r="S50" s="79">
        <f t="shared" si="11"/>
        <v>78.60000000000001</v>
      </c>
      <c r="U50" s="80">
        <f>S50+S51+S52</f>
        <v>192.20000000000002</v>
      </c>
    </row>
    <row r="51" spans="1:21" ht="12.75">
      <c r="A51" s="33">
        <v>35</v>
      </c>
      <c r="B51" s="28" t="str">
        <f>Registrazione!B50</f>
        <v>Battaglia Team</v>
      </c>
      <c r="C51" s="28" t="str">
        <f>Registrazione!C50</f>
        <v>Gallo Marco</v>
      </c>
      <c r="D51" s="28">
        <f>Registrazione!D50</f>
        <v>2</v>
      </c>
      <c r="E51" s="28">
        <f>Registrazione!E50</f>
        <v>0</v>
      </c>
      <c r="F51" s="1">
        <v>4</v>
      </c>
      <c r="G51" s="1">
        <v>24</v>
      </c>
      <c r="H51" s="28">
        <f t="shared" si="0"/>
        <v>-144</v>
      </c>
      <c r="I51" s="77">
        <f t="shared" si="1"/>
        <v>-28.8</v>
      </c>
      <c r="J51" s="55">
        <f t="shared" si="2"/>
        <v>0</v>
      </c>
      <c r="K51" s="56">
        <f t="shared" si="3"/>
        <v>0</v>
      </c>
      <c r="L51" s="56"/>
      <c r="M51" s="30">
        <f t="shared" si="4"/>
        <v>0</v>
      </c>
      <c r="N51" s="78"/>
      <c r="O51" s="77">
        <f t="shared" si="5"/>
        <v>0</v>
      </c>
      <c r="P51" s="55">
        <f t="shared" si="6"/>
        <v>0</v>
      </c>
      <c r="Q51" s="56">
        <f t="shared" si="7"/>
        <v>0</v>
      </c>
      <c r="R51" s="28">
        <f t="shared" si="8"/>
        <v>264</v>
      </c>
      <c r="S51" s="79">
        <f t="shared" si="11"/>
        <v>52.800000000000004</v>
      </c>
      <c r="U51" s="81"/>
    </row>
    <row r="52" spans="1:21" ht="12.75">
      <c r="A52" s="33">
        <v>36</v>
      </c>
      <c r="B52" s="28" t="str">
        <f>Registrazione!B51</f>
        <v>Battaglia Team</v>
      </c>
      <c r="C52" s="28" t="str">
        <f>Registrazione!C51</f>
        <v>Gorno Tito</v>
      </c>
      <c r="D52" s="28">
        <f>Registrazione!D51</f>
        <v>3</v>
      </c>
      <c r="E52" s="28">
        <f>Registrazione!E51</f>
        <v>30</v>
      </c>
      <c r="F52" s="1">
        <v>5</v>
      </c>
      <c r="G52" s="1">
        <v>4</v>
      </c>
      <c r="H52" s="28">
        <f t="shared" si="0"/>
        <v>-94</v>
      </c>
      <c r="I52" s="77">
        <f t="shared" si="1"/>
        <v>-18.8</v>
      </c>
      <c r="J52" s="55">
        <f t="shared" si="2"/>
        <v>0</v>
      </c>
      <c r="K52" s="56">
        <f t="shared" si="3"/>
        <v>0</v>
      </c>
      <c r="L52" s="56"/>
      <c r="M52" s="30">
        <f t="shared" si="4"/>
        <v>0</v>
      </c>
      <c r="N52" s="78"/>
      <c r="O52" s="77">
        <f t="shared" si="5"/>
        <v>0</v>
      </c>
      <c r="P52" s="55">
        <f t="shared" si="6"/>
        <v>0</v>
      </c>
      <c r="Q52" s="56">
        <f t="shared" si="7"/>
        <v>0</v>
      </c>
      <c r="R52" s="28">
        <f t="shared" si="8"/>
        <v>304</v>
      </c>
      <c r="S52" s="79">
        <f t="shared" si="11"/>
        <v>60.800000000000004</v>
      </c>
      <c r="U52" s="82"/>
    </row>
    <row r="53" spans="1:21" ht="12.75">
      <c r="A53" s="33">
        <v>37</v>
      </c>
      <c r="B53" s="28">
        <f>Registrazione!B52</f>
        <v>0</v>
      </c>
      <c r="C53" s="28" t="str">
        <f>Registrazione!C52</f>
        <v>Coquet Michael</v>
      </c>
      <c r="D53" s="28">
        <f>Registrazione!D52</f>
        <v>2</v>
      </c>
      <c r="E53" s="28">
        <f>Registrazione!E52</f>
        <v>30</v>
      </c>
      <c r="F53" s="1">
        <v>4</v>
      </c>
      <c r="G53" s="1">
        <v>35</v>
      </c>
      <c r="H53" s="28">
        <f t="shared" si="0"/>
        <v>-125</v>
      </c>
      <c r="I53" s="77">
        <f t="shared" si="1"/>
        <v>-25</v>
      </c>
      <c r="J53" s="55">
        <f t="shared" si="2"/>
        <v>0</v>
      </c>
      <c r="K53" s="56">
        <f t="shared" si="3"/>
        <v>0</v>
      </c>
      <c r="L53" s="56"/>
      <c r="M53" s="30">
        <f t="shared" si="4"/>
        <v>0</v>
      </c>
      <c r="N53" s="78"/>
      <c r="O53" s="77">
        <f t="shared" si="5"/>
        <v>0</v>
      </c>
      <c r="P53" s="55">
        <f t="shared" si="6"/>
        <v>0</v>
      </c>
      <c r="Q53" s="56">
        <f t="shared" si="7"/>
        <v>0</v>
      </c>
      <c r="R53" s="28">
        <f t="shared" si="8"/>
        <v>275</v>
      </c>
      <c r="S53" s="79">
        <f t="shared" si="11"/>
        <v>55</v>
      </c>
      <c r="U53" s="80">
        <f>S53+S54</f>
        <v>55</v>
      </c>
    </row>
    <row r="54" spans="1:21" ht="12.75">
      <c r="A54" s="33">
        <v>38</v>
      </c>
      <c r="B54" s="28" t="str">
        <f>Registrazione!B53</f>
        <v>Pomigliano SC2</v>
      </c>
      <c r="C54" s="28" t="str">
        <f>Registrazione!C53</f>
        <v>Brivio Rossella</v>
      </c>
      <c r="D54" s="28">
        <f>Registrazione!D53</f>
        <v>3</v>
      </c>
      <c r="E54" s="28">
        <f>Registrazione!E53</f>
        <v>0</v>
      </c>
      <c r="F54" s="1">
        <v>0</v>
      </c>
      <c r="G54" s="1">
        <v>0</v>
      </c>
      <c r="H54" s="28">
        <f t="shared" si="0"/>
        <v>180</v>
      </c>
      <c r="I54" s="77">
        <f t="shared" si="1"/>
        <v>36</v>
      </c>
      <c r="J54" s="55">
        <f t="shared" si="2"/>
        <v>36</v>
      </c>
      <c r="K54" s="56">
        <f t="shared" si="3"/>
        <v>180</v>
      </c>
      <c r="L54" s="56"/>
      <c r="M54" s="30">
        <f t="shared" si="4"/>
        <v>0</v>
      </c>
      <c r="N54" s="78"/>
      <c r="O54" s="77">
        <f t="shared" si="5"/>
        <v>0</v>
      </c>
      <c r="P54" s="55">
        <f t="shared" si="6"/>
        <v>0</v>
      </c>
      <c r="Q54" s="56">
        <f t="shared" si="7"/>
        <v>0</v>
      </c>
      <c r="R54" s="28">
        <f t="shared" si="8"/>
        <v>-180</v>
      </c>
      <c r="S54" s="79">
        <v>0</v>
      </c>
      <c r="U54" s="81"/>
    </row>
    <row r="55" spans="1:21" ht="12.75">
      <c r="A55" s="33">
        <v>39</v>
      </c>
      <c r="B55" s="28" t="str">
        <f>Registrazione!B54</f>
        <v>Tresse Diving Club</v>
      </c>
      <c r="C55" s="28" t="str">
        <f>Registrazione!C54</f>
        <v>Parenti Paola</v>
      </c>
      <c r="D55" s="28">
        <f>Registrazione!D54</f>
        <v>4</v>
      </c>
      <c r="E55" s="28">
        <f>Registrazione!E54</f>
        <v>15</v>
      </c>
      <c r="F55" s="1">
        <v>0</v>
      </c>
      <c r="G55" s="1">
        <v>0</v>
      </c>
      <c r="H55" s="28">
        <f t="shared" si="0"/>
        <v>255</v>
      </c>
      <c r="I55" s="77">
        <f t="shared" si="1"/>
        <v>51</v>
      </c>
      <c r="J55" s="55">
        <f t="shared" si="2"/>
        <v>51</v>
      </c>
      <c r="K55" s="56">
        <f t="shared" si="3"/>
        <v>255</v>
      </c>
      <c r="L55" s="56"/>
      <c r="M55" s="30">
        <f t="shared" si="4"/>
        <v>0</v>
      </c>
      <c r="N55" s="78"/>
      <c r="O55" s="77">
        <f t="shared" si="5"/>
        <v>0</v>
      </c>
      <c r="P55" s="55">
        <f t="shared" si="6"/>
        <v>0</v>
      </c>
      <c r="Q55" s="56">
        <f t="shared" si="7"/>
        <v>0</v>
      </c>
      <c r="R55" s="28">
        <f t="shared" si="8"/>
        <v>-255</v>
      </c>
      <c r="S55" s="79">
        <v>0</v>
      </c>
      <c r="U55" s="80">
        <f>S55+S56</f>
        <v>0</v>
      </c>
    </row>
    <row r="56" spans="1:21" ht="12.75">
      <c r="A56" s="33">
        <v>40</v>
      </c>
      <c r="B56" s="28" t="str">
        <f>Registrazione!B55</f>
        <v>Tresse Diving Club</v>
      </c>
      <c r="C56" s="28" t="str">
        <f>Registrazione!C55</f>
        <v>Tagliabue Paola</v>
      </c>
      <c r="D56" s="28">
        <f>Registrazione!D55</f>
        <v>3</v>
      </c>
      <c r="E56" s="28">
        <f>Registrazione!E55</f>
        <v>45</v>
      </c>
      <c r="F56" s="1">
        <v>0</v>
      </c>
      <c r="G56" s="1">
        <v>0</v>
      </c>
      <c r="H56" s="28">
        <f t="shared" si="0"/>
        <v>225</v>
      </c>
      <c r="I56" s="77">
        <f t="shared" si="1"/>
        <v>45</v>
      </c>
      <c r="J56" s="55">
        <f t="shared" si="2"/>
        <v>45</v>
      </c>
      <c r="K56" s="56">
        <f t="shared" si="3"/>
        <v>225</v>
      </c>
      <c r="L56" s="56"/>
      <c r="M56" s="30">
        <f t="shared" si="4"/>
        <v>0</v>
      </c>
      <c r="N56" s="78"/>
      <c r="O56" s="77">
        <f t="shared" si="5"/>
        <v>0</v>
      </c>
      <c r="P56" s="55">
        <f t="shared" si="6"/>
        <v>0</v>
      </c>
      <c r="Q56" s="56">
        <f t="shared" si="7"/>
        <v>0</v>
      </c>
      <c r="R56" s="28">
        <f t="shared" si="8"/>
        <v>-225</v>
      </c>
      <c r="S56" s="79">
        <v>0</v>
      </c>
      <c r="U56" s="81"/>
    </row>
    <row r="57" spans="1:21" ht="12.75">
      <c r="A57" s="33">
        <v>41</v>
      </c>
      <c r="B57" s="28" t="str">
        <f>Registrazione!B56</f>
        <v>Blumood</v>
      </c>
      <c r="C57" s="28" t="str">
        <f>Registrazione!C56</f>
        <v>Muraro Silvia</v>
      </c>
      <c r="D57" s="28">
        <f>Registrazione!D56</f>
        <v>3</v>
      </c>
      <c r="E57" s="28">
        <f>Registrazione!E56</f>
        <v>30</v>
      </c>
      <c r="F57" s="1">
        <v>4</v>
      </c>
      <c r="G57" s="1">
        <v>32</v>
      </c>
      <c r="H57" s="28">
        <f t="shared" si="0"/>
        <v>-62</v>
      </c>
      <c r="I57" s="77">
        <f t="shared" si="1"/>
        <v>-12.4</v>
      </c>
      <c r="J57" s="55">
        <f t="shared" si="2"/>
        <v>0</v>
      </c>
      <c r="K57" s="56">
        <f t="shared" si="3"/>
        <v>0</v>
      </c>
      <c r="L57" s="56"/>
      <c r="M57" s="30">
        <f t="shared" si="4"/>
        <v>0</v>
      </c>
      <c r="N57" s="78"/>
      <c r="O57" s="77">
        <f t="shared" si="5"/>
        <v>0</v>
      </c>
      <c r="P57" s="55">
        <f t="shared" si="6"/>
        <v>0</v>
      </c>
      <c r="Q57" s="56">
        <f t="shared" si="7"/>
        <v>0</v>
      </c>
      <c r="R57" s="28">
        <f t="shared" si="8"/>
        <v>272</v>
      </c>
      <c r="S57" s="79">
        <f>R57*0.2</f>
        <v>54.400000000000006</v>
      </c>
      <c r="U57" s="83">
        <f>S57</f>
        <v>54.400000000000006</v>
      </c>
    </row>
  </sheetData>
  <mergeCells count="21">
    <mergeCell ref="P13:Q14"/>
    <mergeCell ref="R13:R14"/>
    <mergeCell ref="S13:S14"/>
    <mergeCell ref="T13:T14"/>
    <mergeCell ref="A11:T11"/>
    <mergeCell ref="A13:A15"/>
    <mergeCell ref="B13:B15"/>
    <mergeCell ref="C13:C14"/>
    <mergeCell ref="D13:E14"/>
    <mergeCell ref="F13:G14"/>
    <mergeCell ref="H13:I14"/>
    <mergeCell ref="J13:K14"/>
    <mergeCell ref="L13:M14"/>
    <mergeCell ref="N13:O14"/>
    <mergeCell ref="A2:B9"/>
    <mergeCell ref="C2:S3"/>
    <mergeCell ref="T2:T9"/>
    <mergeCell ref="C4:S4"/>
    <mergeCell ref="C5:S5"/>
    <mergeCell ref="C6:S6"/>
    <mergeCell ref="C7:S9"/>
  </mergeCells>
  <printOptions gridLines="1" horizontalCentered="1"/>
  <pageMargins left="0.35000000000000003" right="0.5902777777777778" top="0.5201388888888889" bottom="0.40972222222222227" header="0.27569444444444446" footer="0.31527777777777777"/>
  <pageSetup fitToHeight="0" horizontalDpi="300" verticalDpi="300" orientation="landscape" paperSize="9" scale="80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34">
      <selection activeCell="B57" sqref="B57"/>
    </sheetView>
  </sheetViews>
  <sheetFormatPr defaultColWidth="9.140625" defaultRowHeight="12.75"/>
  <cols>
    <col min="1" max="1" width="4.8515625" style="1" customWidth="1"/>
    <col min="2" max="2" width="27.7109375" style="1" customWidth="1"/>
    <col min="3" max="3" width="23.00390625" style="2" customWidth="1"/>
    <col min="4" max="5" width="6.57421875" style="2" customWidth="1"/>
    <col min="6" max="6" width="7.00390625" style="2" customWidth="1"/>
    <col min="7" max="7" width="7.28125" style="2" customWidth="1"/>
    <col min="8" max="8" width="6.421875" style="1" customWidth="1"/>
    <col min="9" max="9" width="5.57421875" style="1" customWidth="1"/>
    <col min="10" max="10" width="13.00390625" style="1" customWidth="1"/>
    <col min="11" max="11" width="13.00390625" style="77" customWidth="1"/>
    <col min="12" max="12" width="8.28125" style="1" customWidth="1"/>
    <col min="13" max="16384" width="9.00390625" style="0" customWidth="1"/>
  </cols>
  <sheetData>
    <row r="2" spans="1:12" s="5" customFormat="1" ht="16.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10"/>
    </row>
    <row r="3" spans="1:12" s="5" customFormat="1" ht="8.2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9"/>
      <c r="L3" s="10"/>
    </row>
    <row r="4" spans="1:12" s="5" customFormat="1" ht="27" customHeight="1">
      <c r="A4" s="166" t="str">
        <f>Registrazione!A4</f>
        <v>"1° TROFEO CITTA' DI PISA 2004"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0"/>
    </row>
    <row r="5" spans="1:12" s="5" customFormat="1" ht="15.75">
      <c r="A5" s="167" t="str">
        <f>Registrazione!A5</f>
        <v>Associazione Sportiva Centro Sub Pisa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0"/>
    </row>
    <row r="6" spans="1:12" s="5" customFormat="1" ht="12.75">
      <c r="A6" s="168" t="str">
        <f>Registrazione!A6</f>
        <v>CASCINA (PI) - 31 Ottobre 2004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0"/>
    </row>
    <row r="7" spans="1:12" s="5" customFormat="1" ht="6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0"/>
    </row>
    <row r="8" spans="1:12" s="5" customFormat="1" ht="12.7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2"/>
      <c r="L8" s="10"/>
    </row>
    <row r="9" spans="1:12" s="5" customFormat="1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  <c r="L9" s="10"/>
    </row>
    <row r="10" spans="1:12" s="5" customFormat="1" ht="6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93"/>
      <c r="L10" s="10"/>
    </row>
    <row r="11" spans="1:12" s="5" customFormat="1" ht="15">
      <c r="A11" s="170" t="s">
        <v>185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94"/>
    </row>
    <row r="12" spans="1:12" s="5" customFormat="1" ht="7.5" customHeight="1">
      <c r="A12" s="12"/>
      <c r="B12" s="12"/>
      <c r="C12" s="12"/>
      <c r="D12" s="9"/>
      <c r="E12" s="9"/>
      <c r="F12" s="9"/>
      <c r="G12" s="9"/>
      <c r="H12" s="9"/>
      <c r="I12" s="9"/>
      <c r="J12" s="9"/>
      <c r="K12" s="93"/>
      <c r="L12" s="10"/>
    </row>
    <row r="13" spans="1:12" ht="36" customHeight="1">
      <c r="A13" s="171"/>
      <c r="B13" s="144" t="s">
        <v>186</v>
      </c>
      <c r="C13" s="172" t="s">
        <v>187</v>
      </c>
      <c r="D13" s="146" t="s">
        <v>188</v>
      </c>
      <c r="E13" s="146"/>
      <c r="F13" s="146"/>
      <c r="G13" s="146"/>
      <c r="H13" s="146"/>
      <c r="I13" s="146"/>
      <c r="J13" s="173" t="s">
        <v>189</v>
      </c>
      <c r="K13" s="164" t="s">
        <v>190</v>
      </c>
      <c r="L13" s="95"/>
    </row>
    <row r="14" spans="1:12" ht="12.75" customHeight="1">
      <c r="A14" s="171"/>
      <c r="B14" s="144"/>
      <c r="C14" s="172"/>
      <c r="D14" s="174" t="s">
        <v>191</v>
      </c>
      <c r="E14" s="174"/>
      <c r="F14" s="175" t="s">
        <v>192</v>
      </c>
      <c r="G14" s="96" t="s">
        <v>193</v>
      </c>
      <c r="H14" s="175" t="s">
        <v>194</v>
      </c>
      <c r="I14" s="175"/>
      <c r="J14" s="173"/>
      <c r="K14" s="164"/>
      <c r="L14" s="95"/>
    </row>
    <row r="15" spans="1:12" s="21" customFormat="1" ht="12" customHeight="1">
      <c r="A15" s="171"/>
      <c r="B15" s="144"/>
      <c r="C15" s="97" t="s">
        <v>195</v>
      </c>
      <c r="D15" s="98" t="s">
        <v>196</v>
      </c>
      <c r="E15" s="99" t="s">
        <v>197</v>
      </c>
      <c r="F15" s="175"/>
      <c r="G15" s="100" t="s">
        <v>198</v>
      </c>
      <c r="H15" s="99" t="s">
        <v>199</v>
      </c>
      <c r="I15" s="99" t="s">
        <v>200</v>
      </c>
      <c r="J15" s="173"/>
      <c r="K15" s="164"/>
      <c r="L15" s="95"/>
    </row>
    <row r="16" spans="1:12" s="21" customFormat="1" ht="5.25" customHeight="1">
      <c r="A16" s="22"/>
      <c r="B16" s="25"/>
      <c r="C16" s="25"/>
      <c r="D16" s="12"/>
      <c r="E16" s="12"/>
      <c r="F16" s="12"/>
      <c r="G16" s="12"/>
      <c r="H16" s="12"/>
      <c r="I16" s="12"/>
      <c r="J16" s="101"/>
      <c r="K16" s="102"/>
      <c r="L16" s="10"/>
    </row>
    <row r="17" spans="1:12" s="29" customFormat="1" ht="15.75">
      <c r="A17" s="27">
        <v>1</v>
      </c>
      <c r="B17" s="28" t="str">
        <f>Registrazione!B49</f>
        <v>Battaglia Team</v>
      </c>
      <c r="C17" s="28" t="str">
        <f>Registrazione!C49</f>
        <v>Battaglia Gaspare</v>
      </c>
      <c r="D17" s="28">
        <f>'Prova Sta'!F50</f>
        <v>6</v>
      </c>
      <c r="E17" s="28">
        <f>'Prova Sta'!G50</f>
        <v>33</v>
      </c>
      <c r="F17" s="28">
        <f aca="true" t="shared" si="0" ref="F17:F54">D17*60+E17</f>
        <v>393</v>
      </c>
      <c r="G17" s="56">
        <f>'Prova Sta'!K50+'Prova Sta'!Q50+'Prova Sta'!M50</f>
        <v>0</v>
      </c>
      <c r="H17" s="28">
        <f>'Prova Sta'!R50</f>
        <v>393</v>
      </c>
      <c r="I17" s="77">
        <f>'Prova Sta'!S50</f>
        <v>78.60000000000001</v>
      </c>
      <c r="J17" s="103">
        <f aca="true" t="shared" si="1" ref="J17:J54">I17</f>
        <v>78.60000000000001</v>
      </c>
      <c r="K17" s="104"/>
      <c r="L17" s="56"/>
    </row>
    <row r="18" spans="1:12" s="29" customFormat="1" ht="15.75">
      <c r="A18" s="33">
        <v>2</v>
      </c>
      <c r="B18" s="28" t="str">
        <f>Registrazione!B40</f>
        <v>MC2 SportWay</v>
      </c>
      <c r="C18" s="28" t="str">
        <f>Registrazione!C40</f>
        <v>Zappettini Massimiliano</v>
      </c>
      <c r="D18" s="28">
        <f>'Prova Sta'!F41</f>
        <v>6</v>
      </c>
      <c r="E18" s="28">
        <f>'Prova Sta'!G41</f>
        <v>15</v>
      </c>
      <c r="F18" s="28">
        <f t="shared" si="0"/>
        <v>375</v>
      </c>
      <c r="G18" s="56">
        <f>'Prova Sta'!K41+'Prova Sta'!Q41+'Prova Sta'!M41</f>
        <v>0</v>
      </c>
      <c r="H18" s="28">
        <f>'Prova Sta'!R41</f>
        <v>375</v>
      </c>
      <c r="I18" s="77">
        <f>'Prova Sta'!S41</f>
        <v>75</v>
      </c>
      <c r="J18" s="103">
        <f t="shared" si="1"/>
        <v>75</v>
      </c>
      <c r="K18" s="77"/>
      <c r="L18" s="56"/>
    </row>
    <row r="19" spans="1:12" s="29" customFormat="1" ht="15.75">
      <c r="A19" s="33">
        <v>3</v>
      </c>
      <c r="B19" s="28" t="str">
        <f>Registrazione!B18</f>
        <v>AAC2 Barracuda C. Bergamo</v>
      </c>
      <c r="C19" s="28" t="str">
        <f>Registrazione!C18</f>
        <v>Taviani Stefano</v>
      </c>
      <c r="D19" s="28">
        <f>'Prova Sta'!F19</f>
        <v>6</v>
      </c>
      <c r="E19" s="28">
        <f>'Prova Sta'!G19</f>
        <v>8</v>
      </c>
      <c r="F19" s="28">
        <f t="shared" si="0"/>
        <v>368</v>
      </c>
      <c r="G19" s="56">
        <f>'Prova Sta'!K19+'Prova Sta'!Q19+'Prova Sta'!M19</f>
        <v>0</v>
      </c>
      <c r="H19" s="28">
        <f>'Prova Sta'!R19</f>
        <v>368</v>
      </c>
      <c r="I19" s="77">
        <f>'Prova Sta'!S19</f>
        <v>73.60000000000001</v>
      </c>
      <c r="J19" s="103">
        <f t="shared" si="1"/>
        <v>73.60000000000001</v>
      </c>
      <c r="K19" s="77"/>
      <c r="L19" s="56"/>
    </row>
    <row r="20" spans="1:12" ht="15.75">
      <c r="A20" s="33">
        <v>4</v>
      </c>
      <c r="B20" s="28" t="str">
        <f>Registrazione!B41</f>
        <v>MC2 SportWay</v>
      </c>
      <c r="C20" s="28" t="str">
        <f>Registrazione!C41</f>
        <v>Leuci Homar</v>
      </c>
      <c r="D20" s="28">
        <f>'Prova Sta'!F42</f>
        <v>5</v>
      </c>
      <c r="E20" s="28">
        <f>'Prova Sta'!G42</f>
        <v>49</v>
      </c>
      <c r="F20" s="28">
        <f t="shared" si="0"/>
        <v>349</v>
      </c>
      <c r="G20" s="56">
        <f>'Prova Sta'!K42+'Prova Sta'!Q42+'Prova Sta'!M42</f>
        <v>0</v>
      </c>
      <c r="H20" s="28">
        <f>'Prova Sta'!R42</f>
        <v>349</v>
      </c>
      <c r="I20" s="77">
        <f>'Prova Sta'!S42</f>
        <v>69.8</v>
      </c>
      <c r="J20" s="103">
        <f t="shared" si="1"/>
        <v>69.8</v>
      </c>
      <c r="L20" s="56"/>
    </row>
    <row r="21" spans="1:12" ht="15.75">
      <c r="A21" s="33">
        <v>5</v>
      </c>
      <c r="B21" s="28" t="str">
        <f>Registrazione!B28</f>
        <v>Tresse Diving Club M1</v>
      </c>
      <c r="C21" s="28" t="str">
        <f>Registrazione!C28</f>
        <v>Tovaglieri Stefano</v>
      </c>
      <c r="D21" s="28">
        <f>'Prova Sta'!F29</f>
        <v>5</v>
      </c>
      <c r="E21" s="28">
        <f>'Prova Sta'!G29</f>
        <v>48</v>
      </c>
      <c r="F21" s="28">
        <f t="shared" si="0"/>
        <v>348</v>
      </c>
      <c r="G21" s="56">
        <f>'Prova Sta'!K29+'Prova Sta'!Q29+'Prova Sta'!M29</f>
        <v>0</v>
      </c>
      <c r="H21" s="28">
        <f>'Prova Sta'!R29</f>
        <v>348</v>
      </c>
      <c r="I21" s="77">
        <f>'Prova Sta'!S29</f>
        <v>69.60000000000001</v>
      </c>
      <c r="J21" s="103">
        <f t="shared" si="1"/>
        <v>69.60000000000001</v>
      </c>
      <c r="L21" s="56"/>
    </row>
    <row r="22" spans="1:12" ht="15.75">
      <c r="A22" s="33">
        <v>6</v>
      </c>
      <c r="B22" s="28" t="str">
        <f>Registrazione!B31</f>
        <v>Plus Ultra</v>
      </c>
      <c r="C22" s="28" t="str">
        <f>Registrazione!C31</f>
        <v>Mussati Giorgio</v>
      </c>
      <c r="D22" s="28">
        <f>'Prova Sta'!F32</f>
        <v>5</v>
      </c>
      <c r="E22" s="28">
        <f>'Prova Sta'!G32</f>
        <v>39</v>
      </c>
      <c r="F22" s="28">
        <f t="shared" si="0"/>
        <v>339</v>
      </c>
      <c r="G22" s="56">
        <f>'Prova Sta'!K32+'Prova Sta'!Q32+'Prova Sta'!M32</f>
        <v>0</v>
      </c>
      <c r="H22" s="28">
        <f>'Prova Sta'!R32</f>
        <v>339</v>
      </c>
      <c r="I22" s="77">
        <f>'Prova Sta'!S32</f>
        <v>67.8</v>
      </c>
      <c r="J22" s="103">
        <f t="shared" si="1"/>
        <v>67.8</v>
      </c>
      <c r="L22" s="56"/>
    </row>
    <row r="23" spans="1:12" ht="15.75">
      <c r="A23" s="33">
        <v>7</v>
      </c>
      <c r="B23" s="28" t="str">
        <f>Registrazione!B46</f>
        <v>Chiomi Team</v>
      </c>
      <c r="C23" s="28" t="str">
        <f>Registrazione!C46</f>
        <v>Tucci Andrea</v>
      </c>
      <c r="D23" s="28">
        <f>'Prova Sta'!F47</f>
        <v>5</v>
      </c>
      <c r="E23" s="28">
        <f>'Prova Sta'!G47</f>
        <v>30</v>
      </c>
      <c r="F23" s="28">
        <f t="shared" si="0"/>
        <v>330</v>
      </c>
      <c r="G23" s="56">
        <f>'Prova Sta'!K47+'Prova Sta'!Q47+'Prova Sta'!M47</f>
        <v>0</v>
      </c>
      <c r="H23" s="28">
        <f>'Prova Sta'!R47</f>
        <v>330</v>
      </c>
      <c r="I23" s="77">
        <f>'Prova Sta'!S47</f>
        <v>66</v>
      </c>
      <c r="J23" s="103">
        <f t="shared" si="1"/>
        <v>66</v>
      </c>
      <c r="L23" s="56"/>
    </row>
    <row r="24" spans="1:12" ht="15.75">
      <c r="A24" s="33">
        <v>8</v>
      </c>
      <c r="B24" s="28" t="str">
        <f>Registrazione!B35</f>
        <v>Sea Project</v>
      </c>
      <c r="C24" s="28" t="str">
        <f>Registrazione!C35</f>
        <v>Stamerra Danilo</v>
      </c>
      <c r="D24" s="28">
        <f>'Prova Sta'!F36</f>
        <v>5</v>
      </c>
      <c r="E24" s="28">
        <f>'Prova Sta'!G36</f>
        <v>26</v>
      </c>
      <c r="F24" s="28">
        <f t="shared" si="0"/>
        <v>326</v>
      </c>
      <c r="G24" s="56">
        <f>'Prova Sta'!K36+'Prova Sta'!Q36+'Prova Sta'!M36</f>
        <v>0</v>
      </c>
      <c r="H24" s="28">
        <f>'Prova Sta'!R36</f>
        <v>326</v>
      </c>
      <c r="I24" s="77">
        <f>'Prova Sta'!S36</f>
        <v>65.2</v>
      </c>
      <c r="J24" s="103">
        <f t="shared" si="1"/>
        <v>65.2</v>
      </c>
      <c r="L24" s="56"/>
    </row>
    <row r="25" spans="1:12" ht="15.75">
      <c r="A25" s="33">
        <v>9</v>
      </c>
      <c r="B25" s="28" t="str">
        <f>Registrazione!B27</f>
        <v>Centro Sub Pisa</v>
      </c>
      <c r="C25" s="28" t="str">
        <f>Registrazione!C27</f>
        <v>Pertusati Marco</v>
      </c>
      <c r="D25" s="28">
        <f>'Prova Sta'!F28</f>
        <v>5</v>
      </c>
      <c r="E25" s="28">
        <f>'Prova Sta'!G28</f>
        <v>26</v>
      </c>
      <c r="F25" s="28">
        <f t="shared" si="0"/>
        <v>326</v>
      </c>
      <c r="G25" s="56">
        <f>'Prova Sta'!K28+'Prova Sta'!Q28+'Prova Sta'!M28</f>
        <v>0</v>
      </c>
      <c r="H25" s="28">
        <f>'Prova Sta'!R28</f>
        <v>326</v>
      </c>
      <c r="I25" s="77">
        <f>'Prova Sta'!S28</f>
        <v>65.2</v>
      </c>
      <c r="J25" s="103">
        <f t="shared" si="1"/>
        <v>65.2</v>
      </c>
      <c r="L25" s="56"/>
    </row>
    <row r="26" spans="1:12" ht="15.75">
      <c r="A26" s="33">
        <v>10</v>
      </c>
      <c r="B26" s="28" t="str">
        <f>Registrazione!B42</f>
        <v>MC2 SportWay</v>
      </c>
      <c r="C26" s="28" t="str">
        <f>Registrazione!C42</f>
        <v>Garaldi Matteo</v>
      </c>
      <c r="D26" s="28">
        <f>'Prova Sta'!F43</f>
        <v>5</v>
      </c>
      <c r="E26" s="28">
        <f>'Prova Sta'!G43</f>
        <v>24</v>
      </c>
      <c r="F26" s="28">
        <f t="shared" si="0"/>
        <v>324</v>
      </c>
      <c r="G26" s="56">
        <f>'Prova Sta'!K43+'Prova Sta'!Q43+'Prova Sta'!M43</f>
        <v>0</v>
      </c>
      <c r="H26" s="28">
        <f>'Prova Sta'!R43</f>
        <v>324</v>
      </c>
      <c r="I26" s="77">
        <f>'Prova Sta'!S43</f>
        <v>64.8</v>
      </c>
      <c r="J26" s="103">
        <f t="shared" si="1"/>
        <v>64.8</v>
      </c>
      <c r="L26" s="56"/>
    </row>
    <row r="27" spans="1:12" ht="15.75">
      <c r="A27" s="33">
        <v>11</v>
      </c>
      <c r="B27" s="28" t="str">
        <f>Registrazione!B25</f>
        <v>Centro Sub Pisa</v>
      </c>
      <c r="C27" s="28" t="str">
        <f>Registrazione!C25</f>
        <v>Navarino Massimiliano</v>
      </c>
      <c r="D27" s="28">
        <f>'Prova Sta'!F26</f>
        <v>5</v>
      </c>
      <c r="E27" s="28">
        <f>'Prova Sta'!G26</f>
        <v>18</v>
      </c>
      <c r="F27" s="28">
        <f t="shared" si="0"/>
        <v>318</v>
      </c>
      <c r="G27" s="56">
        <f>'Prova Sta'!K26+'Prova Sta'!Q26+'Prova Sta'!M26</f>
        <v>0</v>
      </c>
      <c r="H27" s="28">
        <f>'Prova Sta'!R26</f>
        <v>318</v>
      </c>
      <c r="I27" s="77">
        <f>'Prova Sta'!S26</f>
        <v>63.6</v>
      </c>
      <c r="J27" s="103">
        <f t="shared" si="1"/>
        <v>63.6</v>
      </c>
      <c r="L27" s="56"/>
    </row>
    <row r="28" spans="1:12" ht="15.75">
      <c r="A28" s="33">
        <v>12</v>
      </c>
      <c r="B28" s="28" t="str">
        <f>Registrazione!B48</f>
        <v>Chiomi Team</v>
      </c>
      <c r="C28" s="28" t="str">
        <f>Registrazione!C48</f>
        <v>Giandominici Jacopo</v>
      </c>
      <c r="D28" s="28">
        <f>'Prova Sta'!F49</f>
        <v>5</v>
      </c>
      <c r="E28" s="28">
        <f>'Prova Sta'!G49</f>
        <v>11</v>
      </c>
      <c r="F28" s="28">
        <f t="shared" si="0"/>
        <v>311</v>
      </c>
      <c r="G28" s="56">
        <f>'Prova Sta'!K49+'Prova Sta'!Q49+'Prova Sta'!M49</f>
        <v>0</v>
      </c>
      <c r="H28" s="28">
        <f>'Prova Sta'!R49</f>
        <v>311</v>
      </c>
      <c r="I28" s="77">
        <f>'Prova Sta'!S49</f>
        <v>62.2</v>
      </c>
      <c r="J28" s="103">
        <f t="shared" si="1"/>
        <v>62.2</v>
      </c>
      <c r="L28" s="56"/>
    </row>
    <row r="29" spans="1:12" ht="15.75">
      <c r="A29" s="33">
        <v>13</v>
      </c>
      <c r="B29" s="28" t="str">
        <f>Registrazione!B34</f>
        <v>Sea Project</v>
      </c>
      <c r="C29" s="28" t="str">
        <f>Registrazione!C34</f>
        <v>Lazzeri Filippo</v>
      </c>
      <c r="D29" s="28">
        <f>'Prova Sta'!F35</f>
        <v>5</v>
      </c>
      <c r="E29" s="28">
        <f>'Prova Sta'!G35</f>
        <v>7</v>
      </c>
      <c r="F29" s="28">
        <f t="shared" si="0"/>
        <v>307</v>
      </c>
      <c r="G29" s="56">
        <f>'Prova Sta'!K35+'Prova Sta'!Q35+'Prova Sta'!M35</f>
        <v>0</v>
      </c>
      <c r="H29" s="28">
        <f>'Prova Sta'!R35</f>
        <v>307</v>
      </c>
      <c r="I29" s="77">
        <f>'Prova Sta'!S35</f>
        <v>61.400000000000006</v>
      </c>
      <c r="J29" s="103">
        <f t="shared" si="1"/>
        <v>61.400000000000006</v>
      </c>
      <c r="L29" s="56"/>
    </row>
    <row r="30" spans="1:12" ht="15.75">
      <c r="A30" s="33">
        <v>14</v>
      </c>
      <c r="B30" s="28" t="str">
        <f>Registrazione!B43</f>
        <v>Apnea Firenze</v>
      </c>
      <c r="C30" s="28" t="str">
        <f>Registrazione!C43</f>
        <v>Panichi Guglielmo</v>
      </c>
      <c r="D30" s="28">
        <f>'Prova Sta'!F44</f>
        <v>5</v>
      </c>
      <c r="E30" s="28">
        <f>'Prova Sta'!G44</f>
        <v>6</v>
      </c>
      <c r="F30" s="28">
        <f t="shared" si="0"/>
        <v>306</v>
      </c>
      <c r="G30" s="56">
        <f>'Prova Sta'!K44+'Prova Sta'!Q44+'Prova Sta'!M44</f>
        <v>0</v>
      </c>
      <c r="H30" s="28">
        <f>'Prova Sta'!R44</f>
        <v>306</v>
      </c>
      <c r="I30" s="77">
        <f>'Prova Sta'!S44</f>
        <v>61.2</v>
      </c>
      <c r="J30" s="103">
        <f t="shared" si="1"/>
        <v>61.2</v>
      </c>
      <c r="L30" s="56"/>
    </row>
    <row r="31" spans="1:12" ht="15.75">
      <c r="A31" s="33">
        <v>15</v>
      </c>
      <c r="B31" s="28" t="str">
        <f>Registrazione!B51</f>
        <v>Battaglia Team</v>
      </c>
      <c r="C31" s="28" t="str">
        <f>Registrazione!C51</f>
        <v>Gorno Tito</v>
      </c>
      <c r="D31" s="28">
        <f>'Prova Sta'!F52</f>
        <v>5</v>
      </c>
      <c r="E31" s="28">
        <f>'Prova Sta'!G52</f>
        <v>4</v>
      </c>
      <c r="F31" s="28">
        <f t="shared" si="0"/>
        <v>304</v>
      </c>
      <c r="G31" s="56">
        <f>'Prova Sta'!K52+'Prova Sta'!Q52+'Prova Sta'!M52</f>
        <v>0</v>
      </c>
      <c r="H31" s="28">
        <f>'Prova Sta'!R52</f>
        <v>304</v>
      </c>
      <c r="I31" s="77">
        <f>'Prova Sta'!S52</f>
        <v>60.800000000000004</v>
      </c>
      <c r="J31" s="103">
        <f t="shared" si="1"/>
        <v>60.800000000000004</v>
      </c>
      <c r="L31" s="56"/>
    </row>
    <row r="32" spans="1:12" ht="15.75">
      <c r="A32" s="33">
        <v>16</v>
      </c>
      <c r="B32" s="28" t="str">
        <f>Registrazione!B44</f>
        <v>Apnea Firenze</v>
      </c>
      <c r="C32" s="28" t="str">
        <f>Registrazione!C44</f>
        <v>Brocchi Davide</v>
      </c>
      <c r="D32" s="28">
        <f>'Prova Sta'!F45</f>
        <v>4</v>
      </c>
      <c r="E32" s="28">
        <f>'Prova Sta'!G45</f>
        <v>56</v>
      </c>
      <c r="F32" s="28">
        <f t="shared" si="0"/>
        <v>296</v>
      </c>
      <c r="G32" s="56">
        <f>'Prova Sta'!K45+'Prova Sta'!Q45+'Prova Sta'!M45</f>
        <v>0</v>
      </c>
      <c r="H32" s="28">
        <f>'Prova Sta'!R45</f>
        <v>296</v>
      </c>
      <c r="I32" s="77">
        <f>'Prova Sta'!S45</f>
        <v>59.2</v>
      </c>
      <c r="J32" s="103">
        <f t="shared" si="1"/>
        <v>59.2</v>
      </c>
      <c r="L32" s="56"/>
    </row>
    <row r="33" spans="1:12" ht="15.75">
      <c r="A33" s="33">
        <v>17</v>
      </c>
      <c r="B33" s="28"/>
      <c r="C33" s="28" t="str">
        <f>Registrazione!C52</f>
        <v>Coquet Michael</v>
      </c>
      <c r="D33" s="28">
        <f>'Prova Sta'!F53</f>
        <v>4</v>
      </c>
      <c r="E33" s="28">
        <f>'Prova Sta'!G53</f>
        <v>35</v>
      </c>
      <c r="F33" s="28">
        <f t="shared" si="0"/>
        <v>275</v>
      </c>
      <c r="G33" s="56">
        <f>'Prova Sta'!K53+'Prova Sta'!Q53+'Prova Sta'!M53</f>
        <v>0</v>
      </c>
      <c r="H33" s="28">
        <f>'Prova Sta'!R53</f>
        <v>275</v>
      </c>
      <c r="I33" s="77">
        <f>'Prova Sta'!S53</f>
        <v>55</v>
      </c>
      <c r="J33" s="103">
        <f t="shared" si="1"/>
        <v>55</v>
      </c>
      <c r="L33" s="56"/>
    </row>
    <row r="34" spans="1:12" ht="15.75">
      <c r="A34" s="33">
        <v>18</v>
      </c>
      <c r="B34" s="30" t="str">
        <f>Registrazione!B56</f>
        <v>Blumood</v>
      </c>
      <c r="C34" s="30" t="str">
        <f>Registrazione!C56</f>
        <v>Muraro Silvia</v>
      </c>
      <c r="D34" s="28">
        <f>'Prova Sta'!F57</f>
        <v>4</v>
      </c>
      <c r="E34" s="28">
        <f>'Prova Sta'!G57</f>
        <v>32</v>
      </c>
      <c r="F34" s="28">
        <f t="shared" si="0"/>
        <v>272</v>
      </c>
      <c r="G34" s="56">
        <f>'Prova Sta'!K57+'Prova Sta'!Q57+'Prova Sta'!M57</f>
        <v>0</v>
      </c>
      <c r="H34" s="28">
        <f>'Prova Sta'!R57</f>
        <v>272</v>
      </c>
      <c r="I34" s="77">
        <f>'Prova Sta'!S57</f>
        <v>54.400000000000006</v>
      </c>
      <c r="J34" s="105">
        <f t="shared" si="1"/>
        <v>54.400000000000006</v>
      </c>
      <c r="L34" s="56"/>
    </row>
    <row r="35" spans="1:12" ht="15.75">
      <c r="A35" s="33">
        <v>19</v>
      </c>
      <c r="B35" s="28" t="str">
        <f>Registrazione!B32</f>
        <v>Plus Ultra</v>
      </c>
      <c r="C35" s="28" t="str">
        <f>Registrazione!C32</f>
        <v>Fornasier Augusto</v>
      </c>
      <c r="D35" s="28">
        <f>'Prova Sta'!F33</f>
        <v>4</v>
      </c>
      <c r="E35" s="28">
        <f>'Prova Sta'!G33</f>
        <v>28</v>
      </c>
      <c r="F35" s="28">
        <f t="shared" si="0"/>
        <v>268</v>
      </c>
      <c r="G35" s="56">
        <f>'Prova Sta'!K33+'Prova Sta'!Q33+'Prova Sta'!M33</f>
        <v>0</v>
      </c>
      <c r="H35" s="28">
        <f>'Prova Sta'!R33</f>
        <v>268</v>
      </c>
      <c r="I35" s="77">
        <f>'Prova Sta'!S33</f>
        <v>53.6</v>
      </c>
      <c r="J35" s="103">
        <f t="shared" si="1"/>
        <v>53.6</v>
      </c>
      <c r="L35" s="56"/>
    </row>
    <row r="36" spans="1:12" ht="15.75">
      <c r="A36" s="33">
        <v>20</v>
      </c>
      <c r="B36" s="28" t="str">
        <f>Registrazione!B50</f>
        <v>Battaglia Team</v>
      </c>
      <c r="C36" s="28" t="str">
        <f>Registrazione!C50</f>
        <v>Gallo Marco</v>
      </c>
      <c r="D36" s="28">
        <f>'Prova Sta'!F51</f>
        <v>4</v>
      </c>
      <c r="E36" s="28">
        <f>'Prova Sta'!G51</f>
        <v>24</v>
      </c>
      <c r="F36" s="28">
        <f t="shared" si="0"/>
        <v>264</v>
      </c>
      <c r="G36" s="56">
        <f>'Prova Sta'!K51+'Prova Sta'!Q51+'Prova Sta'!M51</f>
        <v>0</v>
      </c>
      <c r="H36" s="28">
        <f>'Prova Sta'!R51</f>
        <v>264</v>
      </c>
      <c r="I36" s="77">
        <f>'Prova Sta'!S51</f>
        <v>52.800000000000004</v>
      </c>
      <c r="J36" s="103">
        <f t="shared" si="1"/>
        <v>52.800000000000004</v>
      </c>
      <c r="L36" s="56"/>
    </row>
    <row r="37" spans="1:12" ht="15.75">
      <c r="A37" s="33">
        <v>21</v>
      </c>
      <c r="B37" s="28" t="str">
        <f>Registrazione!B33</f>
        <v>Plus Ultra</v>
      </c>
      <c r="C37" s="28" t="str">
        <f>Registrazione!C33</f>
        <v>Pollice Andrea</v>
      </c>
      <c r="D37" s="28">
        <f>'Prova Sta'!F34</f>
        <v>4</v>
      </c>
      <c r="E37" s="28">
        <f>'Prova Sta'!G34</f>
        <v>13</v>
      </c>
      <c r="F37" s="28">
        <f t="shared" si="0"/>
        <v>253</v>
      </c>
      <c r="G37" s="56">
        <f>'Prova Sta'!K34+'Prova Sta'!Q34+'Prova Sta'!M34</f>
        <v>0</v>
      </c>
      <c r="H37" s="28">
        <f>'Prova Sta'!R34</f>
        <v>253</v>
      </c>
      <c r="I37" s="77">
        <f>'Prova Sta'!S34</f>
        <v>50.6</v>
      </c>
      <c r="J37" s="103">
        <f t="shared" si="1"/>
        <v>50.6</v>
      </c>
      <c r="L37" s="56"/>
    </row>
    <row r="38" spans="1:12" ht="15.75">
      <c r="A38" s="33">
        <v>22</v>
      </c>
      <c r="B38" s="28" t="str">
        <f>Registrazione!B26</f>
        <v>Centro Sub Pisa</v>
      </c>
      <c r="C38" s="28" t="str">
        <f>Registrazione!C26</f>
        <v>Chiappe Alessandro</v>
      </c>
      <c r="D38" s="28">
        <f>'Prova Sta'!F27</f>
        <v>4</v>
      </c>
      <c r="E38" s="28">
        <f>'Prova Sta'!G27</f>
        <v>5</v>
      </c>
      <c r="F38" s="28">
        <f t="shared" si="0"/>
        <v>245</v>
      </c>
      <c r="G38" s="56">
        <f>'Prova Sta'!K27+'Prova Sta'!Q27+'Prova Sta'!M27</f>
        <v>0</v>
      </c>
      <c r="H38" s="28">
        <f>'Prova Sta'!R27</f>
        <v>245</v>
      </c>
      <c r="I38" s="77">
        <f>'Prova Sta'!S27</f>
        <v>49</v>
      </c>
      <c r="J38" s="103">
        <f t="shared" si="1"/>
        <v>49</v>
      </c>
      <c r="L38" s="56"/>
    </row>
    <row r="39" spans="1:12" ht="15.75">
      <c r="A39" s="33">
        <v>23</v>
      </c>
      <c r="B39" s="30" t="str">
        <f>Registrazione!B20</f>
        <v>Lega Navale Sez. di Quinto</v>
      </c>
      <c r="C39" s="30" t="str">
        <f>Registrazione!C20</f>
        <v>Giuntini Gaia</v>
      </c>
      <c r="D39" s="28">
        <f>'Prova Sta'!F21</f>
        <v>3</v>
      </c>
      <c r="E39" s="28">
        <f>'Prova Sta'!G21</f>
        <v>49</v>
      </c>
      <c r="F39" s="28">
        <f t="shared" si="0"/>
        <v>229</v>
      </c>
      <c r="G39" s="56">
        <f>'Prova Sta'!K21+'Prova Sta'!Q21+'Prova Sta'!M21</f>
        <v>0</v>
      </c>
      <c r="H39" s="28">
        <f>'Prova Sta'!R21</f>
        <v>229</v>
      </c>
      <c r="I39" s="77">
        <f>'Prova Sta'!S21</f>
        <v>45.800000000000004</v>
      </c>
      <c r="J39" s="105">
        <f t="shared" si="1"/>
        <v>45.800000000000004</v>
      </c>
      <c r="L39" s="56"/>
    </row>
    <row r="40" spans="1:12" ht="15.75">
      <c r="A40" s="33">
        <v>24</v>
      </c>
      <c r="B40" s="28" t="str">
        <f>Registrazione!B47</f>
        <v>Chiomi Team</v>
      </c>
      <c r="C40" s="28" t="str">
        <f>Registrazione!C47</f>
        <v>Scotto Roberto</v>
      </c>
      <c r="D40" s="28">
        <f>'Prova Sta'!F48</f>
        <v>3</v>
      </c>
      <c r="E40" s="28">
        <f>'Prova Sta'!G48</f>
        <v>37</v>
      </c>
      <c r="F40" s="28">
        <f t="shared" si="0"/>
        <v>217</v>
      </c>
      <c r="G40" s="56">
        <f>'Prova Sta'!K48+'Prova Sta'!Q48+'Prova Sta'!M48</f>
        <v>0</v>
      </c>
      <c r="H40" s="28">
        <f>'Prova Sta'!R48</f>
        <v>217</v>
      </c>
      <c r="I40" s="77">
        <f>'Prova Sta'!S48</f>
        <v>43.400000000000006</v>
      </c>
      <c r="J40" s="103">
        <f t="shared" si="1"/>
        <v>43.400000000000006</v>
      </c>
      <c r="L40" s="56"/>
    </row>
    <row r="41" spans="1:12" ht="15.75">
      <c r="A41" s="33">
        <v>25</v>
      </c>
      <c r="B41" s="28" t="str">
        <f>Registrazione!B29</f>
        <v>Tresse Diving Club M1</v>
      </c>
      <c r="C41" s="28" t="str">
        <f>Registrazione!C29</f>
        <v>Calvetti Evelino</v>
      </c>
      <c r="D41" s="28">
        <f>'Prova Sta'!F30</f>
        <v>3</v>
      </c>
      <c r="E41" s="28">
        <f>'Prova Sta'!G30</f>
        <v>39</v>
      </c>
      <c r="F41" s="28">
        <f t="shared" si="0"/>
        <v>219</v>
      </c>
      <c r="G41" s="56">
        <f>'Prova Sta'!K30+'Prova Sta'!Q30+'Prova Sta'!M30</f>
        <v>5</v>
      </c>
      <c r="H41" s="28">
        <f>'Prova Sta'!R30</f>
        <v>214</v>
      </c>
      <c r="I41" s="77">
        <f>'Prova Sta'!S30</f>
        <v>42.800000000000004</v>
      </c>
      <c r="J41" s="103">
        <f t="shared" si="1"/>
        <v>42.800000000000004</v>
      </c>
      <c r="L41" s="56"/>
    </row>
    <row r="42" spans="1:12" ht="15.75">
      <c r="A42" s="33">
        <v>26</v>
      </c>
      <c r="B42" s="28" t="str">
        <f>Registrazione!B17</f>
        <v>AAC2 Barracuda C. Bergamo</v>
      </c>
      <c r="C42" s="28" t="str">
        <f>Registrazione!C17</f>
        <v>Oscar Paolo</v>
      </c>
      <c r="D42" s="28">
        <f>'Prova Sta'!F18</f>
        <v>3</v>
      </c>
      <c r="E42" s="28">
        <f>'Prova Sta'!G18</f>
        <v>27</v>
      </c>
      <c r="F42" s="28">
        <f t="shared" si="0"/>
        <v>207</v>
      </c>
      <c r="G42" s="56">
        <f>'Prova Sta'!K18+'Prova Sta'!Q18+'Prova Sta'!M18</f>
        <v>0</v>
      </c>
      <c r="H42" s="28">
        <f>'Prova Sta'!R18</f>
        <v>207</v>
      </c>
      <c r="I42" s="77">
        <f>'Prova Sta'!S18</f>
        <v>41.400000000000006</v>
      </c>
      <c r="J42" s="103">
        <f t="shared" si="1"/>
        <v>41.400000000000006</v>
      </c>
      <c r="L42" s="56"/>
    </row>
    <row r="43" spans="1:12" ht="15.75">
      <c r="A43" s="33">
        <v>27</v>
      </c>
      <c r="B43" s="28" t="str">
        <f>Registrazione!B16</f>
        <v>AAC2 Barracuda C. Bergamo</v>
      </c>
      <c r="C43" s="28" t="str">
        <f>Registrazione!C16</f>
        <v>Sergio Fabio</v>
      </c>
      <c r="D43" s="28">
        <f>'Prova Sta'!F17</f>
        <v>3</v>
      </c>
      <c r="E43" s="28">
        <f>'Prova Sta'!G17</f>
        <v>6</v>
      </c>
      <c r="F43" s="28">
        <f t="shared" si="0"/>
        <v>186</v>
      </c>
      <c r="G43" s="56">
        <f>'Prova Sta'!K17+'Prova Sta'!Q17+'Prova Sta'!M17</f>
        <v>0</v>
      </c>
      <c r="H43" s="28">
        <f>'Prova Sta'!R17</f>
        <v>186</v>
      </c>
      <c r="I43" s="77">
        <f>'Prova Sta'!S17</f>
        <v>37.2</v>
      </c>
      <c r="J43" s="103">
        <f t="shared" si="1"/>
        <v>37.2</v>
      </c>
      <c r="L43" s="56"/>
    </row>
    <row r="44" spans="1:12" ht="15.75">
      <c r="A44" s="33">
        <v>28</v>
      </c>
      <c r="B44" s="28" t="str">
        <f>Registrazione!B24</f>
        <v>Centro Sub Pisa 2</v>
      </c>
      <c r="C44" s="28" t="str">
        <f>Registrazione!C24</f>
        <v>Ciampa Jonatha</v>
      </c>
      <c r="D44" s="28">
        <f>'Prova Sta'!F25</f>
        <v>3</v>
      </c>
      <c r="E44" s="28">
        <f>'Prova Sta'!G25</f>
        <v>6</v>
      </c>
      <c r="F44" s="28">
        <f t="shared" si="0"/>
        <v>186</v>
      </c>
      <c r="G44" s="56">
        <f>'Prova Sta'!K25+'Prova Sta'!Q25+'Prova Sta'!M25</f>
        <v>0</v>
      </c>
      <c r="H44" s="28">
        <f>'Prova Sta'!R25</f>
        <v>186</v>
      </c>
      <c r="I44" s="77">
        <f>'Prova Sta'!S25</f>
        <v>37.2</v>
      </c>
      <c r="J44" s="103">
        <f t="shared" si="1"/>
        <v>37.2</v>
      </c>
      <c r="L44" s="56"/>
    </row>
    <row r="45" spans="1:12" ht="15.75">
      <c r="A45" s="33">
        <v>29</v>
      </c>
      <c r="B45" s="28" t="str">
        <f>Registrazione!B36</f>
        <v>Sea Project</v>
      </c>
      <c r="C45" s="28" t="str">
        <f>Registrazione!C36</f>
        <v>Landini Lorenzo</v>
      </c>
      <c r="D45" s="28">
        <f>'Prova Sta'!F37</f>
        <v>3</v>
      </c>
      <c r="E45" s="28">
        <f>'Prova Sta'!G37</f>
        <v>18</v>
      </c>
      <c r="F45" s="28">
        <f t="shared" si="0"/>
        <v>198</v>
      </c>
      <c r="G45" s="56">
        <f>'Prova Sta'!K37+'Prova Sta'!Q37+'Prova Sta'!M37</f>
        <v>15</v>
      </c>
      <c r="H45" s="28">
        <f>'Prova Sta'!R37</f>
        <v>183</v>
      </c>
      <c r="I45" s="77">
        <f>'Prova Sta'!S37</f>
        <v>36.6</v>
      </c>
      <c r="J45" s="103">
        <f t="shared" si="1"/>
        <v>36.6</v>
      </c>
      <c r="L45" s="56"/>
    </row>
    <row r="46" spans="1:12" ht="15.75">
      <c r="A46" s="33">
        <v>30</v>
      </c>
      <c r="B46" s="28" t="str">
        <f>Registrazione!B22</f>
        <v>Centro Sub Pisa 2</v>
      </c>
      <c r="C46" s="28" t="str">
        <f>Registrazione!C22</f>
        <v>Farnesi Massimiliano</v>
      </c>
      <c r="D46" s="28">
        <f>'Prova Sta'!F23</f>
        <v>2</v>
      </c>
      <c r="E46" s="28">
        <f>'Prova Sta'!G23</f>
        <v>52</v>
      </c>
      <c r="F46" s="28">
        <f t="shared" si="0"/>
        <v>172</v>
      </c>
      <c r="G46" s="56">
        <f>'Prova Sta'!K23+'Prova Sta'!Q23+'Prova Sta'!M23</f>
        <v>0</v>
      </c>
      <c r="H46" s="28">
        <f>'Prova Sta'!R23</f>
        <v>172</v>
      </c>
      <c r="I46" s="77">
        <f>'Prova Sta'!S23</f>
        <v>34.4</v>
      </c>
      <c r="J46" s="103">
        <f t="shared" si="1"/>
        <v>34.4</v>
      </c>
      <c r="L46" s="56"/>
    </row>
    <row r="47" spans="1:12" ht="15.75">
      <c r="A47" s="33">
        <v>31</v>
      </c>
      <c r="B47" s="30" t="str">
        <f>Registrazione!B19</f>
        <v>Lega Navale Sez. di Quinto</v>
      </c>
      <c r="C47" s="30" t="str">
        <f>Registrazione!C19</f>
        <v>Boeri Sara</v>
      </c>
      <c r="D47" s="28">
        <f>'Prova Sta'!F20</f>
        <v>2</v>
      </c>
      <c r="E47" s="28">
        <f>'Prova Sta'!G20</f>
        <v>47</v>
      </c>
      <c r="F47" s="28">
        <f t="shared" si="0"/>
        <v>167</v>
      </c>
      <c r="G47" s="56">
        <f>'Prova Sta'!K20+'Prova Sta'!Q20+'Prova Sta'!M20</f>
        <v>0</v>
      </c>
      <c r="H47" s="28">
        <f>'Prova Sta'!R20</f>
        <v>167</v>
      </c>
      <c r="I47" s="77">
        <f>'Prova Sta'!S20</f>
        <v>33.4</v>
      </c>
      <c r="J47" s="105">
        <f t="shared" si="1"/>
        <v>33.4</v>
      </c>
      <c r="L47" s="56"/>
    </row>
    <row r="48" spans="1:12" ht="15.75">
      <c r="A48" s="33">
        <v>32</v>
      </c>
      <c r="B48" s="28" t="str">
        <f>Registrazione!B23</f>
        <v>Centro Sub Pisa 2</v>
      </c>
      <c r="C48" s="28" t="str">
        <f>Registrazione!C23</f>
        <v>Misul Stefano</v>
      </c>
      <c r="D48" s="28">
        <f>'Prova Sta'!F24</f>
        <v>2</v>
      </c>
      <c r="E48" s="28">
        <f>'Prova Sta'!G24</f>
        <v>41</v>
      </c>
      <c r="F48" s="28">
        <f t="shared" si="0"/>
        <v>161</v>
      </c>
      <c r="G48" s="56">
        <f>'Prova Sta'!K24+'Prova Sta'!Q24+'Prova Sta'!M24</f>
        <v>0</v>
      </c>
      <c r="H48" s="28">
        <f>'Prova Sta'!R24</f>
        <v>161</v>
      </c>
      <c r="I48" s="77">
        <f>'Prova Sta'!S24</f>
        <v>32.2</v>
      </c>
      <c r="J48" s="103">
        <f t="shared" si="1"/>
        <v>32.2</v>
      </c>
      <c r="L48" s="56"/>
    </row>
    <row r="49" spans="1:12" ht="15.75">
      <c r="A49" s="33">
        <v>33</v>
      </c>
      <c r="B49" s="30" t="str">
        <f>Registrazione!B54</f>
        <v>Tresse Diving Club</v>
      </c>
      <c r="C49" s="30" t="str">
        <f>Registrazione!C54</f>
        <v>Parenti Paola</v>
      </c>
      <c r="D49" s="28">
        <f>'Prova Sta'!F55</f>
        <v>0</v>
      </c>
      <c r="E49" s="28">
        <f>'Prova Sta'!G55</f>
        <v>0</v>
      </c>
      <c r="F49" s="28">
        <f t="shared" si="0"/>
        <v>0</v>
      </c>
      <c r="G49" s="56">
        <f>'Prova Sta'!K55+'Prova Sta'!Q55+'Prova Sta'!M55</f>
        <v>255</v>
      </c>
      <c r="H49" s="28">
        <f>'Prova Sta'!R55</f>
        <v>-255</v>
      </c>
      <c r="I49" s="77">
        <f>'Prova Sta'!S55</f>
        <v>0</v>
      </c>
      <c r="J49" s="105">
        <f t="shared" si="1"/>
        <v>0</v>
      </c>
      <c r="K49" s="79" t="s">
        <v>201</v>
      </c>
      <c r="L49" s="56"/>
    </row>
    <row r="50" spans="1:12" ht="15.75">
      <c r="A50" s="33">
        <v>34</v>
      </c>
      <c r="B50" s="30" t="str">
        <f>Registrazione!B55</f>
        <v>Tresse Diving Club</v>
      </c>
      <c r="C50" s="30" t="str">
        <f>Registrazione!C55</f>
        <v>Tagliabue Paola</v>
      </c>
      <c r="D50" s="28">
        <f>'Prova Sta'!F56</f>
        <v>0</v>
      </c>
      <c r="E50" s="28">
        <f>'Prova Sta'!G56</f>
        <v>0</v>
      </c>
      <c r="F50" s="28">
        <f>D50*60+E50</f>
        <v>0</v>
      </c>
      <c r="G50" s="56">
        <f>'Prova Sta'!K56+'Prova Sta'!Q56+'Prova Sta'!M56</f>
        <v>225</v>
      </c>
      <c r="H50" s="28">
        <f>'Prova Sta'!R56</f>
        <v>-225</v>
      </c>
      <c r="I50" s="77">
        <f>'Prova Sta'!S56</f>
        <v>0</v>
      </c>
      <c r="J50" s="105">
        <f>I50</f>
        <v>0</v>
      </c>
      <c r="K50" s="79" t="s">
        <v>203</v>
      </c>
      <c r="L50" s="56"/>
    </row>
    <row r="51" spans="1:12" ht="15.75">
      <c r="A51" s="33">
        <v>35</v>
      </c>
      <c r="B51" s="28" t="str">
        <f>Registrazione!B39</f>
        <v>Big Fish Team Pisa</v>
      </c>
      <c r="C51" s="28" t="str">
        <f>Registrazione!C39</f>
        <v>Passera Mirco</v>
      </c>
      <c r="D51" s="28">
        <f>'Prova Sta'!F40</f>
        <v>0</v>
      </c>
      <c r="E51" s="28">
        <f>'Prova Sta'!G40</f>
        <v>0</v>
      </c>
      <c r="F51" s="28">
        <f>D51*60+E51</f>
        <v>0</v>
      </c>
      <c r="G51" s="56">
        <f>'Prova Sta'!K40+'Prova Sta'!Q40+'Prova Sta'!M40</f>
        <v>240</v>
      </c>
      <c r="H51" s="28">
        <f>'Prova Sta'!R40</f>
        <v>-240</v>
      </c>
      <c r="I51" s="77">
        <f>'Prova Sta'!S40</f>
        <v>0</v>
      </c>
      <c r="J51" s="103">
        <f>I51</f>
        <v>0</v>
      </c>
      <c r="K51" s="79" t="s">
        <v>206</v>
      </c>
      <c r="L51" s="56"/>
    </row>
    <row r="52" spans="1:12" ht="15.75">
      <c r="A52" s="33">
        <v>36</v>
      </c>
      <c r="B52" s="28" t="str">
        <f>Registrazione!B37</f>
        <v>Big Fish Team Pisa</v>
      </c>
      <c r="C52" s="28" t="str">
        <f>Registrazione!C37</f>
        <v>La Rosa Giuseppe</v>
      </c>
      <c r="D52" s="28">
        <f>'Prova Sta'!F38</f>
        <v>0</v>
      </c>
      <c r="E52" s="28">
        <f>'Prova Sta'!G38</f>
        <v>0</v>
      </c>
      <c r="F52" s="28">
        <f t="shared" si="0"/>
        <v>0</v>
      </c>
      <c r="G52" s="56">
        <f>'Prova Sta'!K38+'Prova Sta'!Q38+'Prova Sta'!M38</f>
        <v>180</v>
      </c>
      <c r="H52" s="28">
        <f>'Prova Sta'!R38</f>
        <v>-180</v>
      </c>
      <c r="I52" s="77">
        <f>'Prova Sta'!S38</f>
        <v>0</v>
      </c>
      <c r="J52" s="103">
        <f t="shared" si="1"/>
        <v>0</v>
      </c>
      <c r="K52" s="79" t="s">
        <v>204</v>
      </c>
      <c r="L52" s="56"/>
    </row>
    <row r="53" spans="1:12" ht="15.75">
      <c r="A53" s="33">
        <v>37</v>
      </c>
      <c r="B53" s="28" t="str">
        <f>Registrazione!B38</f>
        <v>Big Fish Team Pisa</v>
      </c>
      <c r="C53" s="28" t="str">
        <f>Registrazione!C38</f>
        <v>Nencetti Manrico</v>
      </c>
      <c r="D53" s="28">
        <f>'Prova Sta'!F39</f>
        <v>0</v>
      </c>
      <c r="E53" s="28">
        <f>'Prova Sta'!G39</f>
        <v>0</v>
      </c>
      <c r="F53" s="28">
        <f>D53*60+E53</f>
        <v>0</v>
      </c>
      <c r="G53" s="56">
        <f>'Prova Sta'!K39+'Prova Sta'!Q39+'Prova Sta'!M39</f>
        <v>210</v>
      </c>
      <c r="H53" s="28">
        <f>'Prova Sta'!R39</f>
        <v>-210</v>
      </c>
      <c r="I53" s="77">
        <f>'Prova Sta'!S39</f>
        <v>0</v>
      </c>
      <c r="J53" s="103">
        <f>I53</f>
        <v>0</v>
      </c>
      <c r="K53" s="79" t="s">
        <v>202</v>
      </c>
      <c r="L53" s="56"/>
    </row>
    <row r="54" spans="1:12" ht="15.75">
      <c r="A54" s="33">
        <v>38</v>
      </c>
      <c r="B54" s="28" t="str">
        <f>Registrazione!B45</f>
        <v>Apnea Firenze</v>
      </c>
      <c r="C54" s="28" t="str">
        <f>Registrazione!C45</f>
        <v>Calvisi Samuel</v>
      </c>
      <c r="D54" s="28">
        <f>'Prova Sta'!F46</f>
        <v>0</v>
      </c>
      <c r="E54" s="28">
        <f>'Prova Sta'!G46</f>
        <v>0</v>
      </c>
      <c r="F54" s="28">
        <f>D54*60+E54</f>
        <v>0</v>
      </c>
      <c r="G54" s="56">
        <f>'Prova Sta'!K46+'Prova Sta'!Q46+'Prova Sta'!M46</f>
        <v>300</v>
      </c>
      <c r="H54" s="28">
        <f>'Prova Sta'!R46</f>
        <v>-300</v>
      </c>
      <c r="I54" s="77">
        <f>'Prova Sta'!S46</f>
        <v>0</v>
      </c>
      <c r="J54" s="103">
        <f>I54</f>
        <v>0</v>
      </c>
      <c r="K54" s="79" t="s">
        <v>205</v>
      </c>
      <c r="L54" s="56"/>
    </row>
  </sheetData>
  <mergeCells count="14">
    <mergeCell ref="A11:K11"/>
    <mergeCell ref="A13:A15"/>
    <mergeCell ref="B13:B15"/>
    <mergeCell ref="C13:C14"/>
    <mergeCell ref="D13:I13"/>
    <mergeCell ref="J13:J15"/>
    <mergeCell ref="K13:K15"/>
    <mergeCell ref="D14:E14"/>
    <mergeCell ref="F14:F15"/>
    <mergeCell ref="H14:I14"/>
    <mergeCell ref="A4:K4"/>
    <mergeCell ref="A5:K5"/>
    <mergeCell ref="A6:K6"/>
    <mergeCell ref="A7:K7"/>
  </mergeCells>
  <printOptions gridLines="1" horizontalCentered="1"/>
  <pageMargins left="0.3541666666666667" right="0.39375" top="0.5118055555555556" bottom="0.7875" header="0.27569444444444446" footer="0.31527777777777777"/>
  <pageSetup fitToHeight="0" horizontalDpi="300" verticalDpi="300" orientation="portrait" paperSize="9" scale="80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B24" sqref="B24"/>
    </sheetView>
  </sheetViews>
  <sheetFormatPr defaultColWidth="9.140625" defaultRowHeight="12.75"/>
  <cols>
    <col min="1" max="1" width="4.7109375" style="1" customWidth="1"/>
    <col min="2" max="2" width="25.7109375" style="1" customWidth="1"/>
    <col min="3" max="3" width="22.28125" style="2" customWidth="1"/>
    <col min="4" max="4" width="12.00390625" style="1" customWidth="1"/>
    <col min="5" max="5" width="10.28125" style="1" customWidth="1"/>
    <col min="6" max="6" width="8.421875" style="2" customWidth="1"/>
    <col min="7" max="7" width="9.28125" style="2" customWidth="1"/>
    <col min="8" max="8" width="10.7109375" style="2" customWidth="1"/>
    <col min="9" max="9" width="10.8515625" style="2" customWidth="1"/>
    <col min="10" max="10" width="18.00390625" style="2" customWidth="1"/>
    <col min="11" max="16384" width="9.00390625" style="0" customWidth="1"/>
  </cols>
  <sheetData>
    <row r="2" spans="1:10" s="5" customFormat="1" ht="14.25" customHeight="1">
      <c r="A2" s="106"/>
      <c r="B2" s="3"/>
      <c r="C2" s="3"/>
      <c r="D2" s="3"/>
      <c r="E2" s="3"/>
      <c r="F2" s="4"/>
      <c r="G2" s="3"/>
      <c r="H2" s="176"/>
      <c r="I2" s="176"/>
      <c r="J2" s="176"/>
    </row>
    <row r="3" spans="1:10" s="5" customFormat="1" ht="7.5" customHeight="1">
      <c r="A3" s="136"/>
      <c r="B3" s="136"/>
      <c r="C3" s="136"/>
      <c r="D3" s="136"/>
      <c r="E3" s="136"/>
      <c r="F3" s="136"/>
      <c r="G3" s="6"/>
      <c r="H3" s="149" t="s">
        <v>207</v>
      </c>
      <c r="I3" s="149"/>
      <c r="J3" s="149"/>
    </row>
    <row r="4" spans="1:10" s="5" customFormat="1" ht="27" customHeight="1">
      <c r="A4" s="137" t="str">
        <f>Registrazione!A4</f>
        <v>"1° TROFEO CITTA' DI PISA 2004"</v>
      </c>
      <c r="B4" s="137"/>
      <c r="C4" s="137"/>
      <c r="D4" s="137"/>
      <c r="E4" s="137"/>
      <c r="F4" s="137"/>
      <c r="G4" s="7"/>
      <c r="H4" s="149"/>
      <c r="I4" s="149"/>
      <c r="J4" s="149"/>
    </row>
    <row r="5" spans="1:10" s="5" customFormat="1" ht="17.25" customHeight="1">
      <c r="A5" s="150" t="str">
        <f>Registrazione!A5</f>
        <v>Associazione Sportiva Centro Sub Pisa</v>
      </c>
      <c r="B5" s="150"/>
      <c r="C5" s="150"/>
      <c r="D5" s="150"/>
      <c r="E5" s="150"/>
      <c r="F5" s="150"/>
      <c r="G5" s="38"/>
      <c r="H5" s="149"/>
      <c r="I5" s="149"/>
      <c r="J5" s="149"/>
    </row>
    <row r="6" spans="1:10" s="5" customFormat="1" ht="9.75" customHeight="1">
      <c r="A6" s="139" t="str">
        <f>Registrazione!A6</f>
        <v>CASCINA (PI) - 31 Ottobre 2004</v>
      </c>
      <c r="B6" s="139"/>
      <c r="C6" s="139"/>
      <c r="D6" s="139"/>
      <c r="E6" s="139"/>
      <c r="F6" s="139"/>
      <c r="G6" s="8"/>
      <c r="H6" s="149"/>
      <c r="I6" s="149"/>
      <c r="J6" s="149"/>
    </row>
    <row r="7" spans="1:10" s="5" customFormat="1" ht="6" customHeight="1">
      <c r="A7" s="140"/>
      <c r="B7" s="140"/>
      <c r="C7" s="140"/>
      <c r="D7" s="140"/>
      <c r="E7" s="140"/>
      <c r="F7" s="140"/>
      <c r="G7" s="9"/>
      <c r="H7" s="149"/>
      <c r="I7" s="149"/>
      <c r="J7" s="149"/>
    </row>
    <row r="8" spans="1:10" s="5" customFormat="1" ht="6.75" customHeight="1">
      <c r="A8" s="159"/>
      <c r="B8" s="159"/>
      <c r="C8" s="159"/>
      <c r="D8" s="159"/>
      <c r="E8" s="159"/>
      <c r="F8" s="159"/>
      <c r="G8" s="12"/>
      <c r="H8" s="149"/>
      <c r="I8" s="149"/>
      <c r="J8" s="149"/>
    </row>
    <row r="9" spans="1:10" s="5" customFormat="1" ht="15.75">
      <c r="A9" s="142" t="s">
        <v>208</v>
      </c>
      <c r="B9" s="142"/>
      <c r="C9" s="142"/>
      <c r="D9" s="142"/>
      <c r="E9" s="142"/>
      <c r="F9" s="142"/>
      <c r="G9" s="14"/>
      <c r="H9" s="151" t="s">
        <v>209</v>
      </c>
      <c r="I9" s="151"/>
      <c r="J9" s="151"/>
    </row>
    <row r="10" spans="1:10" s="5" customFormat="1" ht="5.25" customHeight="1">
      <c r="A10" s="12"/>
      <c r="B10" s="12"/>
      <c r="C10" s="12"/>
      <c r="D10" s="12"/>
      <c r="E10" s="12"/>
      <c r="F10" s="12"/>
      <c r="G10" s="12"/>
      <c r="H10" s="39"/>
      <c r="I10" s="40"/>
      <c r="J10" s="107"/>
    </row>
    <row r="11" spans="1:10" ht="17.25" customHeight="1">
      <c r="A11" s="143"/>
      <c r="B11" s="144" t="s">
        <v>210</v>
      </c>
      <c r="C11" s="145" t="s">
        <v>211</v>
      </c>
      <c r="D11" s="146" t="s">
        <v>212</v>
      </c>
      <c r="E11" s="146" t="s">
        <v>213</v>
      </c>
      <c r="F11" s="152" t="s">
        <v>214</v>
      </c>
      <c r="G11" s="152" t="s">
        <v>215</v>
      </c>
      <c r="H11" s="153" t="s">
        <v>216</v>
      </c>
      <c r="I11" s="177" t="s">
        <v>217</v>
      </c>
      <c r="J11" s="108"/>
    </row>
    <row r="12" spans="1:10" ht="13.5" customHeight="1">
      <c r="A12" s="143"/>
      <c r="B12" s="144"/>
      <c r="C12" s="145"/>
      <c r="D12" s="146"/>
      <c r="E12" s="146"/>
      <c r="F12" s="152"/>
      <c r="G12" s="152"/>
      <c r="H12" s="153"/>
      <c r="I12" s="177"/>
      <c r="J12" s="43" t="s">
        <v>218</v>
      </c>
    </row>
    <row r="13" spans="1:10" s="21" customFormat="1" ht="12" customHeight="1">
      <c r="A13" s="143"/>
      <c r="B13" s="144"/>
      <c r="C13" s="15" t="s">
        <v>219</v>
      </c>
      <c r="D13" s="19" t="s">
        <v>220</v>
      </c>
      <c r="E13" s="146"/>
      <c r="F13" s="152"/>
      <c r="G13" s="152"/>
      <c r="H13" s="109" t="s">
        <v>221</v>
      </c>
      <c r="I13" s="110" t="s">
        <v>222</v>
      </c>
      <c r="J13" s="111"/>
    </row>
    <row r="14" spans="1:10" s="21" customFormat="1" ht="5.25" customHeight="1">
      <c r="A14" s="22"/>
      <c r="B14" s="23"/>
      <c r="C14" s="24"/>
      <c r="D14" s="25"/>
      <c r="E14" s="25"/>
      <c r="F14" s="26"/>
      <c r="G14" s="46"/>
      <c r="H14" s="47"/>
      <c r="I14" s="50"/>
      <c r="J14" s="112"/>
    </row>
    <row r="15" spans="1:7" s="29" customFormat="1" ht="12.75">
      <c r="A15" s="27">
        <v>1</v>
      </c>
      <c r="B15" s="28" t="str">
        <f>Registrazione!B17</f>
        <v>AAC2 Barracuda C. Bergamo</v>
      </c>
      <c r="C15" s="28" t="str">
        <f>Registrazione!C17</f>
        <v>Oscar Paolo</v>
      </c>
      <c r="D15" s="28">
        <f>Registrazione!G17</f>
        <v>25</v>
      </c>
      <c r="E15" s="113" t="s">
        <v>223</v>
      </c>
      <c r="F15" s="51">
        <v>14.3</v>
      </c>
      <c r="G15" s="51">
        <v>14</v>
      </c>
    </row>
    <row r="16" spans="1:7" s="29" customFormat="1" ht="12.75">
      <c r="A16" s="27">
        <v>2</v>
      </c>
      <c r="B16" s="30" t="str">
        <f>Registrazione!B21</f>
        <v>Lega Navale Sez. di Quinto</v>
      </c>
      <c r="C16" s="30" t="str">
        <f>Registrazione!C21</f>
        <v>Torassa Elena</v>
      </c>
      <c r="D16" s="28">
        <f>Registrazione!G21</f>
        <v>25</v>
      </c>
      <c r="E16" s="113" t="s">
        <v>224</v>
      </c>
      <c r="F16" s="51">
        <v>14.3</v>
      </c>
      <c r="G16" s="51">
        <v>14</v>
      </c>
    </row>
    <row r="17" spans="1:7" s="29" customFormat="1" ht="12.75">
      <c r="A17" s="27">
        <v>3</v>
      </c>
      <c r="B17" s="30" t="str">
        <f>Registrazione!B20</f>
        <v>Lega Navale Sez. di Quinto</v>
      </c>
      <c r="C17" s="30" t="str">
        <f>Registrazione!C20</f>
        <v>Giuntini Gaia</v>
      </c>
      <c r="D17" s="28">
        <f>Registrazione!G20</f>
        <v>25</v>
      </c>
      <c r="E17" s="113" t="s">
        <v>225</v>
      </c>
      <c r="F17" s="51">
        <v>14.36</v>
      </c>
      <c r="G17" s="51">
        <v>14.06</v>
      </c>
    </row>
    <row r="18" spans="1:7" ht="12.75">
      <c r="A18" s="27">
        <v>4</v>
      </c>
      <c r="B18" s="28" t="str">
        <f>Registrazione!B23</f>
        <v>Centro Sub Pisa 2</v>
      </c>
      <c r="C18" s="28" t="str">
        <f>Registrazione!C23</f>
        <v>Misul Stefano</v>
      </c>
      <c r="D18" s="28">
        <f>Registrazione!G23</f>
        <v>40</v>
      </c>
      <c r="E18" s="113" t="s">
        <v>226</v>
      </c>
      <c r="F18" s="51">
        <v>14.36</v>
      </c>
      <c r="G18" s="51">
        <v>14.06</v>
      </c>
    </row>
    <row r="19" spans="1:7" ht="12.75">
      <c r="A19" s="27">
        <v>5</v>
      </c>
      <c r="B19" s="28" t="str">
        <f>Registrazione!B22</f>
        <v>Centro Sub Pisa 2</v>
      </c>
      <c r="C19" s="28" t="str">
        <f>Registrazione!C22</f>
        <v>Farnesi Massimiliano</v>
      </c>
      <c r="D19" s="28">
        <f>Registrazione!G22</f>
        <v>40</v>
      </c>
      <c r="E19" s="113" t="s">
        <v>227</v>
      </c>
      <c r="F19" s="51">
        <v>14.42</v>
      </c>
      <c r="G19" s="51">
        <v>14.12</v>
      </c>
    </row>
    <row r="20" spans="1:7" ht="12.75">
      <c r="A20" s="27">
        <v>6</v>
      </c>
      <c r="B20" s="28" t="str">
        <f>Registrazione!B24</f>
        <v>Centro Sub Pisa 2</v>
      </c>
      <c r="C20" s="28" t="str">
        <f>Registrazione!C24</f>
        <v>Ciampa Jonatha</v>
      </c>
      <c r="D20" s="28">
        <f>Registrazione!G24</f>
        <v>40</v>
      </c>
      <c r="E20" s="33" t="s">
        <v>228</v>
      </c>
      <c r="F20" s="51">
        <v>14.42</v>
      </c>
      <c r="G20" s="51">
        <v>14.12</v>
      </c>
    </row>
    <row r="21" spans="1:7" ht="12.75">
      <c r="A21" s="27">
        <v>7</v>
      </c>
      <c r="B21" s="30" t="str">
        <f>Registrazione!B19</f>
        <v>Lega Navale Sez. di Quinto</v>
      </c>
      <c r="C21" s="30" t="str">
        <f>Registrazione!C19</f>
        <v>Boeri Sara</v>
      </c>
      <c r="D21" s="28">
        <f>Registrazione!G19</f>
        <v>40</v>
      </c>
      <c r="E21" s="33" t="s">
        <v>229</v>
      </c>
      <c r="F21" s="51">
        <v>14.48</v>
      </c>
      <c r="G21" s="51">
        <v>14.18</v>
      </c>
    </row>
    <row r="22" spans="1:7" ht="12.75">
      <c r="A22" s="33">
        <v>8</v>
      </c>
      <c r="B22" s="28" t="str">
        <f>Registrazione!B30</f>
        <v>Tresse Diving Club M1</v>
      </c>
      <c r="C22" s="28" t="str">
        <f>Registrazione!C30</f>
        <v>Madeddu Andrea</v>
      </c>
      <c r="D22" s="28">
        <f>Registrazione!G30</f>
        <v>45</v>
      </c>
      <c r="E22" s="33" t="s">
        <v>230</v>
      </c>
      <c r="F22" s="51">
        <v>14.48</v>
      </c>
      <c r="G22" s="51">
        <v>14.18</v>
      </c>
    </row>
    <row r="23" spans="1:7" ht="12.75">
      <c r="A23" s="33">
        <v>9</v>
      </c>
      <c r="B23" s="28" t="str">
        <f>Registrazione!B29</f>
        <v>Tresse Diving Club M1</v>
      </c>
      <c r="C23" s="28" t="str">
        <f>Registrazione!C29</f>
        <v>Calvetti Evelino</v>
      </c>
      <c r="D23" s="28">
        <f>Registrazione!G29</f>
        <v>48</v>
      </c>
      <c r="E23" s="33" t="s">
        <v>231</v>
      </c>
      <c r="F23" s="51">
        <v>14.54</v>
      </c>
      <c r="G23" s="51">
        <v>14.24</v>
      </c>
    </row>
    <row r="24" spans="1:7" ht="12.75">
      <c r="A24" s="33">
        <v>10</v>
      </c>
      <c r="B24" s="28"/>
      <c r="C24" s="28" t="str">
        <f>Registrazione!C52</f>
        <v>Coquet Michael</v>
      </c>
      <c r="D24" s="28">
        <f>Registrazione!G52</f>
        <v>50</v>
      </c>
      <c r="E24" s="33" t="s">
        <v>232</v>
      </c>
      <c r="F24" s="51">
        <v>14.54</v>
      </c>
      <c r="G24" s="51">
        <v>14.24</v>
      </c>
    </row>
    <row r="25" spans="1:7" ht="12.75">
      <c r="A25" s="33">
        <v>11</v>
      </c>
      <c r="B25" s="28" t="str">
        <f>Registrazione!B31</f>
        <v>Plus Ultra</v>
      </c>
      <c r="C25" s="28" t="str">
        <f>Registrazione!C31</f>
        <v>Mussati Giorgio</v>
      </c>
      <c r="D25" s="28">
        <f>Registrazione!G31</f>
        <v>50</v>
      </c>
      <c r="E25" s="33" t="s">
        <v>233</v>
      </c>
      <c r="F25" s="51">
        <v>15</v>
      </c>
      <c r="G25" s="51">
        <v>14.3</v>
      </c>
    </row>
    <row r="26" spans="1:7" ht="12.75">
      <c r="A26" s="33">
        <v>12</v>
      </c>
      <c r="B26" s="30" t="str">
        <f>Registrazione!B56</f>
        <v>Blumood</v>
      </c>
      <c r="C26" s="30" t="str">
        <f>Registrazione!C56</f>
        <v>Muraro Silvia</v>
      </c>
      <c r="D26" s="28">
        <f>Registrazione!G56</f>
        <v>50</v>
      </c>
      <c r="E26" s="33" t="s">
        <v>234</v>
      </c>
      <c r="F26" s="51">
        <v>15</v>
      </c>
      <c r="G26" s="51">
        <v>14.3</v>
      </c>
    </row>
    <row r="27" spans="1:7" ht="12.75">
      <c r="A27" s="33">
        <v>13</v>
      </c>
      <c r="B27" s="28" t="str">
        <f>Registrazione!B35</f>
        <v>Sea Project</v>
      </c>
      <c r="C27" s="28" t="str">
        <f>Registrazione!C35</f>
        <v>Stamerra Danilo</v>
      </c>
      <c r="D27" s="28">
        <f>Registrazione!G35</f>
        <v>50</v>
      </c>
      <c r="E27" s="33" t="s">
        <v>235</v>
      </c>
      <c r="F27" s="51">
        <v>15.06</v>
      </c>
      <c r="G27" s="51">
        <v>14.36</v>
      </c>
    </row>
    <row r="28" spans="1:7" ht="12.75">
      <c r="A28" s="33">
        <v>14</v>
      </c>
      <c r="B28" s="28" t="str">
        <f>Registrazione!B34</f>
        <v>Sea Project</v>
      </c>
      <c r="C28" s="28" t="str">
        <f>Registrazione!C34</f>
        <v>Lazzeri Filippo</v>
      </c>
      <c r="D28" s="28">
        <f>Registrazione!G34</f>
        <v>50</v>
      </c>
      <c r="E28" s="33" t="s">
        <v>236</v>
      </c>
      <c r="F28" s="51">
        <v>15.06</v>
      </c>
      <c r="G28" s="51">
        <v>14.36</v>
      </c>
    </row>
    <row r="29" spans="1:7" ht="12.75">
      <c r="A29" s="33">
        <v>15</v>
      </c>
      <c r="B29" s="28" t="str">
        <f>Registrazione!B33</f>
        <v>Plus Ultra</v>
      </c>
      <c r="C29" s="28" t="str">
        <f>Registrazione!C33</f>
        <v>Pollice Andrea</v>
      </c>
      <c r="D29" s="28">
        <f>Registrazione!G33</f>
        <v>50</v>
      </c>
      <c r="E29" s="33" t="s">
        <v>237</v>
      </c>
      <c r="F29" s="51">
        <v>15.12</v>
      </c>
      <c r="G29" s="51">
        <v>14.42</v>
      </c>
    </row>
    <row r="30" spans="1:7" ht="12.75">
      <c r="A30" s="33">
        <v>16</v>
      </c>
      <c r="B30" s="28" t="str">
        <f>Registrazione!B25</f>
        <v>Centro Sub Pisa</v>
      </c>
      <c r="C30" s="28" t="str">
        <f>Registrazione!C25</f>
        <v>Navarino Massimiliano</v>
      </c>
      <c r="D30" s="28">
        <f>Registrazione!G25</f>
        <v>50</v>
      </c>
      <c r="E30" s="33" t="s">
        <v>238</v>
      </c>
      <c r="F30" s="51">
        <v>15.12</v>
      </c>
      <c r="G30" s="51">
        <v>14.42</v>
      </c>
    </row>
    <row r="31" spans="1:7" ht="12.75">
      <c r="A31" s="33">
        <v>17</v>
      </c>
      <c r="B31" s="28" t="str">
        <f>Registrazione!B16</f>
        <v>AAC2 Barracuda C. Bergamo</v>
      </c>
      <c r="C31" s="28" t="str">
        <f>Registrazione!C16</f>
        <v>Sergio Fabio</v>
      </c>
      <c r="D31" s="28">
        <f>Registrazione!G16</f>
        <v>50</v>
      </c>
      <c r="E31" s="33" t="s">
        <v>239</v>
      </c>
      <c r="F31" s="51">
        <v>15.18</v>
      </c>
      <c r="G31" s="51">
        <v>14.48</v>
      </c>
    </row>
    <row r="32" spans="1:7" ht="12.75">
      <c r="A32" s="33">
        <v>18</v>
      </c>
      <c r="B32" s="28" t="str">
        <f>Registrazione!B18</f>
        <v>AAC2 Barracuda C. Bergamo</v>
      </c>
      <c r="C32" s="28" t="str">
        <f>Registrazione!C18</f>
        <v>Taviani Stefano</v>
      </c>
      <c r="D32" s="28">
        <f>Registrazione!G18</f>
        <v>50</v>
      </c>
      <c r="E32" s="33" t="s">
        <v>240</v>
      </c>
      <c r="F32" s="51">
        <v>15.18</v>
      </c>
      <c r="G32" s="51">
        <v>14.48</v>
      </c>
    </row>
    <row r="33" spans="1:7" ht="12.75">
      <c r="A33" s="33">
        <v>19</v>
      </c>
      <c r="B33" s="28" t="str">
        <f>Registrazione!B47</f>
        <v>Chiomi Team</v>
      </c>
      <c r="C33" s="28" t="str">
        <f>Registrazione!C47</f>
        <v>Scotto Roberto</v>
      </c>
      <c r="D33" s="28">
        <f>Registrazione!G47</f>
        <v>55</v>
      </c>
      <c r="E33" s="33" t="s">
        <v>241</v>
      </c>
      <c r="F33" s="51">
        <v>15.24</v>
      </c>
      <c r="G33" s="51">
        <v>14.54</v>
      </c>
    </row>
    <row r="34" spans="1:7" ht="12.75">
      <c r="A34" s="33">
        <v>20</v>
      </c>
      <c r="B34" s="28" t="str">
        <f>Registrazione!B36</f>
        <v>Sea Project</v>
      </c>
      <c r="C34" s="28" t="str">
        <f>Registrazione!C36</f>
        <v>Landini Lorenzo</v>
      </c>
      <c r="D34" s="28">
        <f>Registrazione!G36</f>
        <v>55</v>
      </c>
      <c r="E34" s="33" t="s">
        <v>242</v>
      </c>
      <c r="F34" s="51">
        <v>15.24</v>
      </c>
      <c r="G34" s="51">
        <v>14.54</v>
      </c>
    </row>
    <row r="35" spans="1:7" ht="12.75">
      <c r="A35" s="33">
        <v>21</v>
      </c>
      <c r="B35" s="28" t="str">
        <f>Registrazione!B50</f>
        <v>Battaglia Team</v>
      </c>
      <c r="C35" s="28" t="str">
        <f>Registrazione!C50</f>
        <v>Gallo Marco</v>
      </c>
      <c r="D35" s="28">
        <f>Registrazione!G50</f>
        <v>60</v>
      </c>
      <c r="E35" s="33" t="s">
        <v>243</v>
      </c>
      <c r="F35" s="51">
        <v>15.3</v>
      </c>
      <c r="G35" s="51">
        <v>15</v>
      </c>
    </row>
    <row r="36" spans="1:7" ht="12.75">
      <c r="A36" s="33">
        <v>22</v>
      </c>
      <c r="B36" s="28" t="str">
        <f>Registrazione!B32</f>
        <v>Plus Ultra</v>
      </c>
      <c r="C36" s="28" t="str">
        <f>Registrazione!C32</f>
        <v>Fornasier Augusto</v>
      </c>
      <c r="D36" s="28">
        <f>Registrazione!G32</f>
        <v>60</v>
      </c>
      <c r="E36" s="33" t="s">
        <v>244</v>
      </c>
      <c r="F36" s="51">
        <v>15.3</v>
      </c>
      <c r="G36" s="51">
        <v>15</v>
      </c>
    </row>
    <row r="37" spans="1:7" ht="12.75">
      <c r="A37" s="33">
        <v>23</v>
      </c>
      <c r="B37" s="28" t="str">
        <f>Registrazione!B53</f>
        <v>Pomigliano SC2</v>
      </c>
      <c r="C37" s="30" t="str">
        <f>Registrazione!C53</f>
        <v>Brivio Rossella</v>
      </c>
      <c r="D37" s="28">
        <f>Registrazione!G53</f>
        <v>60</v>
      </c>
      <c r="E37" s="33" t="s">
        <v>245</v>
      </c>
      <c r="F37" s="51">
        <v>15.36</v>
      </c>
      <c r="G37" s="51">
        <v>15.06</v>
      </c>
    </row>
    <row r="38" spans="1:7" ht="12.75">
      <c r="A38" s="33">
        <v>24</v>
      </c>
      <c r="B38" s="28" t="str">
        <f>Registrazione!B37</f>
        <v>Big Fish Team Pisa</v>
      </c>
      <c r="C38" s="28" t="str">
        <f>Registrazione!C37</f>
        <v>La Rosa Giuseppe</v>
      </c>
      <c r="D38" s="28">
        <f>Registrazione!G37</f>
        <v>70</v>
      </c>
      <c r="E38" s="33" t="s">
        <v>246</v>
      </c>
      <c r="F38" s="51">
        <v>15.36</v>
      </c>
      <c r="G38" s="51">
        <v>15.06</v>
      </c>
    </row>
    <row r="39" spans="1:7" ht="12.75">
      <c r="A39" s="33">
        <v>25</v>
      </c>
      <c r="B39" s="28" t="str">
        <f>Registrazione!B40</f>
        <v>MC2 SportWay</v>
      </c>
      <c r="C39" s="28" t="str">
        <f>Registrazione!C40</f>
        <v>Zappettini Massimiliano</v>
      </c>
      <c r="D39" s="28">
        <f>Registrazione!G40</f>
        <v>70</v>
      </c>
      <c r="E39" s="33" t="s">
        <v>247</v>
      </c>
      <c r="F39" s="114">
        <v>15.42</v>
      </c>
      <c r="G39" s="51">
        <v>15.12</v>
      </c>
    </row>
    <row r="40" spans="1:7" ht="12.75">
      <c r="A40" s="33">
        <v>26</v>
      </c>
      <c r="B40" s="28" t="str">
        <f>Registrazione!B44</f>
        <v>Apnea Firenze</v>
      </c>
      <c r="C40" s="28" t="str">
        <f>Registrazione!C44</f>
        <v>Brocchi Davide</v>
      </c>
      <c r="D40" s="28">
        <f>Registrazione!G44</f>
        <v>75</v>
      </c>
      <c r="E40" s="33" t="s">
        <v>248</v>
      </c>
      <c r="F40" s="114">
        <v>15.42</v>
      </c>
      <c r="G40" s="51">
        <v>15.12</v>
      </c>
    </row>
    <row r="41" spans="1:7" ht="12.75">
      <c r="A41" s="33">
        <v>27</v>
      </c>
      <c r="B41" s="28" t="str">
        <f>Registrazione!B45</f>
        <v>Apnea Firenze</v>
      </c>
      <c r="C41" s="28" t="str">
        <f>Registrazione!C45</f>
        <v>Calvisi Samuel</v>
      </c>
      <c r="D41" s="28">
        <f>Registrazione!G45</f>
        <v>75</v>
      </c>
      <c r="E41" s="33" t="s">
        <v>249</v>
      </c>
      <c r="F41" s="114">
        <v>15.48</v>
      </c>
      <c r="G41" s="51">
        <v>15.18</v>
      </c>
    </row>
    <row r="42" spans="1:7" ht="12.75">
      <c r="A42" s="33">
        <v>28</v>
      </c>
      <c r="B42" s="30" t="str">
        <f>Registrazione!B55</f>
        <v>Tresse Diving Club</v>
      </c>
      <c r="C42" s="30" t="str">
        <f>Registrazione!C55</f>
        <v>Tagliabue Paola</v>
      </c>
      <c r="D42" s="28">
        <f>Registrazione!G55</f>
        <v>75</v>
      </c>
      <c r="E42" s="33" t="s">
        <v>250</v>
      </c>
      <c r="F42" s="114">
        <v>15.48</v>
      </c>
      <c r="G42" s="51">
        <v>15.18</v>
      </c>
    </row>
    <row r="43" spans="1:7" ht="12.75">
      <c r="A43" s="33">
        <v>29</v>
      </c>
      <c r="B43" s="28" t="str">
        <f>Registrazione!B39</f>
        <v>Big Fish Team Pisa</v>
      </c>
      <c r="C43" s="28" t="str">
        <f>Registrazione!C39</f>
        <v>Passera Mirco</v>
      </c>
      <c r="D43" s="28">
        <f>Registrazione!G39</f>
        <v>75</v>
      </c>
      <c r="E43" s="33" t="s">
        <v>251</v>
      </c>
      <c r="F43" s="51">
        <v>15.54</v>
      </c>
      <c r="G43" s="51">
        <v>15.24</v>
      </c>
    </row>
    <row r="44" spans="1:7" ht="12.75">
      <c r="A44" s="33">
        <v>30</v>
      </c>
      <c r="B44" s="28" t="str">
        <f>Registrazione!B27</f>
        <v>Centro Sub Pisa</v>
      </c>
      <c r="C44" s="28" t="str">
        <f>Registrazione!C27</f>
        <v>Pertusati Marco</v>
      </c>
      <c r="D44" s="28">
        <f>Registrazione!G27</f>
        <v>75</v>
      </c>
      <c r="E44" s="33" t="s">
        <v>252</v>
      </c>
      <c r="F44" s="51">
        <v>15.54</v>
      </c>
      <c r="G44" s="51">
        <v>15.24</v>
      </c>
    </row>
    <row r="45" spans="1:7" ht="12.75">
      <c r="A45" s="33">
        <v>31</v>
      </c>
      <c r="B45" s="28" t="str">
        <f>Registrazione!B26</f>
        <v>Centro Sub Pisa</v>
      </c>
      <c r="C45" s="28" t="str">
        <f>Registrazione!C26</f>
        <v>Chiappe Alessandro</v>
      </c>
      <c r="D45" s="28">
        <f>Registrazione!G26</f>
        <v>75</v>
      </c>
      <c r="E45" s="33" t="s">
        <v>253</v>
      </c>
      <c r="F45" s="51">
        <v>16</v>
      </c>
      <c r="G45" s="51">
        <v>15.3</v>
      </c>
    </row>
    <row r="46" spans="1:7" ht="12.75">
      <c r="A46" s="33">
        <v>32</v>
      </c>
      <c r="B46" s="28" t="str">
        <f>Registrazione!B43</f>
        <v>Apnea Firenze</v>
      </c>
      <c r="C46" s="28" t="str">
        <f>Registrazione!C43</f>
        <v>Panichi Guglielmo</v>
      </c>
      <c r="D46" s="28">
        <f>Registrazione!G43</f>
        <v>75</v>
      </c>
      <c r="E46" s="33" t="s">
        <v>254</v>
      </c>
      <c r="F46" s="51">
        <v>16</v>
      </c>
      <c r="G46" s="51">
        <v>15.3</v>
      </c>
    </row>
    <row r="47" spans="1:7" ht="12.75">
      <c r="A47" s="33">
        <v>33</v>
      </c>
      <c r="B47" s="28" t="str">
        <f>Registrazione!B48</f>
        <v>Chiomi Team</v>
      </c>
      <c r="C47" s="28" t="str">
        <f>Registrazione!C48</f>
        <v>Giandominici Jacopo</v>
      </c>
      <c r="D47" s="28">
        <f>Registrazione!G48</f>
        <v>76</v>
      </c>
      <c r="E47" s="33" t="s">
        <v>255</v>
      </c>
      <c r="F47" s="51">
        <v>16.06</v>
      </c>
      <c r="G47" s="51">
        <v>15.36</v>
      </c>
    </row>
    <row r="48" spans="1:7" ht="12.75">
      <c r="A48" s="33">
        <v>34</v>
      </c>
      <c r="B48" s="28" t="str">
        <f>Registrazione!B51</f>
        <v>Battaglia Team</v>
      </c>
      <c r="C48" s="28" t="str">
        <f>Registrazione!C51</f>
        <v>Gorno Tito</v>
      </c>
      <c r="D48" s="28">
        <f>Registrazione!G51</f>
        <v>80</v>
      </c>
      <c r="E48" s="33" t="s">
        <v>256</v>
      </c>
      <c r="F48" s="51">
        <v>16.06</v>
      </c>
      <c r="G48" s="51">
        <v>15.36</v>
      </c>
    </row>
    <row r="49" spans="1:7" ht="12.75">
      <c r="A49" s="33">
        <v>35</v>
      </c>
      <c r="B49" s="28" t="str">
        <f>Registrazione!B38</f>
        <v>Big Fish Team Pisa</v>
      </c>
      <c r="C49" s="28" t="str">
        <f>Registrazione!C38</f>
        <v>Nencetti Manrico</v>
      </c>
      <c r="D49" s="28">
        <f>Registrazione!G38</f>
        <v>80</v>
      </c>
      <c r="E49" s="33" t="s">
        <v>257</v>
      </c>
      <c r="F49" s="51">
        <v>16.12</v>
      </c>
      <c r="G49" s="114">
        <v>15.42</v>
      </c>
    </row>
    <row r="50" spans="1:7" ht="12.75">
      <c r="A50" s="33">
        <v>36</v>
      </c>
      <c r="B50" s="28" t="str">
        <f>Registrazione!B28</f>
        <v>Tresse Diving Club M1</v>
      </c>
      <c r="C50" s="28" t="str">
        <f>Registrazione!C28</f>
        <v>Tovaglieri Stefano</v>
      </c>
      <c r="D50" s="28">
        <f>Registrazione!G28</f>
        <v>80</v>
      </c>
      <c r="E50" s="33" t="s">
        <v>258</v>
      </c>
      <c r="F50" s="51">
        <v>16.12</v>
      </c>
      <c r="G50" s="114">
        <v>15.42</v>
      </c>
    </row>
    <row r="51" spans="1:7" ht="12.75">
      <c r="A51" s="33">
        <v>37</v>
      </c>
      <c r="B51" s="28" t="str">
        <f>Registrazione!B49</f>
        <v>Battaglia Team</v>
      </c>
      <c r="C51" s="28" t="str">
        <f>Registrazione!C49</f>
        <v>Battaglia Gaspare</v>
      </c>
      <c r="D51" s="28">
        <f>Registrazione!G49</f>
        <v>90</v>
      </c>
      <c r="E51" s="33" t="s">
        <v>259</v>
      </c>
      <c r="F51" s="51">
        <v>16.18</v>
      </c>
      <c r="G51" s="114">
        <v>15.48</v>
      </c>
    </row>
    <row r="52" spans="1:7" ht="12.75">
      <c r="A52" s="33">
        <v>38</v>
      </c>
      <c r="B52" s="28" t="str">
        <f>Registrazione!B42</f>
        <v>MC2 SportWay</v>
      </c>
      <c r="C52" s="28" t="str">
        <f>Registrazione!C42</f>
        <v>Garaldi Matteo</v>
      </c>
      <c r="D52" s="28">
        <f>Registrazione!G42</f>
        <v>90</v>
      </c>
      <c r="E52" s="33" t="s">
        <v>260</v>
      </c>
      <c r="F52" s="51">
        <v>16.18</v>
      </c>
      <c r="G52" s="114">
        <v>15.48</v>
      </c>
    </row>
    <row r="53" spans="1:7" ht="12.75">
      <c r="A53" s="33">
        <v>39</v>
      </c>
      <c r="B53" s="28" t="str">
        <f>Registrazione!B46</f>
        <v>Chiomi Team</v>
      </c>
      <c r="C53" s="28" t="str">
        <f>Registrazione!C46</f>
        <v>Tucci Andrea</v>
      </c>
      <c r="D53" s="28">
        <f>Registrazione!G46</f>
        <v>105</v>
      </c>
      <c r="E53" s="33" t="s">
        <v>261</v>
      </c>
      <c r="F53" s="51">
        <v>16.24</v>
      </c>
      <c r="G53" s="51">
        <v>15.54</v>
      </c>
    </row>
    <row r="54" spans="1:7" ht="12.75">
      <c r="A54" s="33">
        <v>40</v>
      </c>
      <c r="B54" s="28" t="str">
        <f>Registrazione!B41</f>
        <v>MC2 SportWay</v>
      </c>
      <c r="C54" s="28" t="str">
        <f>Registrazione!C41</f>
        <v>Leuci Homar</v>
      </c>
      <c r="D54" s="28">
        <f>Registrazione!G41</f>
        <v>110</v>
      </c>
      <c r="E54" s="33" t="s">
        <v>262</v>
      </c>
      <c r="F54" s="51">
        <v>16.24</v>
      </c>
      <c r="G54" s="51">
        <v>15.54</v>
      </c>
    </row>
    <row r="55" spans="1:7" ht="12.75">
      <c r="A55" s="33">
        <v>41</v>
      </c>
      <c r="B55" s="30" t="str">
        <f>Registrazione!B54</f>
        <v>Tresse Diving Club</v>
      </c>
      <c r="C55" s="30" t="str">
        <f>Registrazione!C54</f>
        <v>Parenti Paola</v>
      </c>
      <c r="D55" s="28">
        <f>Registrazione!G54</f>
        <v>120</v>
      </c>
      <c r="E55" s="33" t="s">
        <v>263</v>
      </c>
      <c r="F55" s="51">
        <v>16.3</v>
      </c>
      <c r="G55" s="51">
        <v>16</v>
      </c>
    </row>
  </sheetData>
  <mergeCells count="19">
    <mergeCell ref="I11:I12"/>
    <mergeCell ref="A9:F9"/>
    <mergeCell ref="H9:J9"/>
    <mergeCell ref="A11:A13"/>
    <mergeCell ref="B11:B13"/>
    <mergeCell ref="C11:C12"/>
    <mergeCell ref="D11:D12"/>
    <mergeCell ref="E11:E13"/>
    <mergeCell ref="F11:F13"/>
    <mergeCell ref="G11:G13"/>
    <mergeCell ref="H11:H12"/>
    <mergeCell ref="H2:J2"/>
    <mergeCell ref="A3:F3"/>
    <mergeCell ref="H3:J8"/>
    <mergeCell ref="A4:F4"/>
    <mergeCell ref="A5:F5"/>
    <mergeCell ref="A6:F6"/>
    <mergeCell ref="A7:F7"/>
    <mergeCell ref="A8:F8"/>
  </mergeCells>
  <printOptions gridLines="1" horizontalCentered="1"/>
  <pageMargins left="0.5513888888888889" right="0.5902777777777778" top="0.6298611111111111" bottom="0.6694444444444445" header="0.27569444444444446" footer="0.5902777777777778"/>
  <pageSetup fitToHeight="0" horizontalDpi="300" verticalDpi="300" orientation="portrait" paperSize="9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2">
      <selection activeCell="B53" sqref="B53"/>
    </sheetView>
  </sheetViews>
  <sheetFormatPr defaultColWidth="9.140625" defaultRowHeight="12.75"/>
  <cols>
    <col min="1" max="1" width="5.8515625" style="1" customWidth="1"/>
    <col min="2" max="2" width="27.28125" style="1" customWidth="1"/>
    <col min="3" max="3" width="27.28125" style="2" customWidth="1"/>
    <col min="4" max="6" width="12.7109375" style="1" customWidth="1"/>
    <col min="7" max="7" width="6.7109375" style="28" customWidth="1"/>
    <col min="8" max="8" width="6.7109375" style="115" customWidth="1"/>
    <col min="9" max="10" width="10.421875" style="115" customWidth="1"/>
    <col min="11" max="11" width="8.7109375" style="56" customWidth="1"/>
    <col min="12" max="12" width="10.7109375" style="1" customWidth="1"/>
    <col min="13" max="13" width="10.7109375" style="57" customWidth="1"/>
    <col min="14" max="14" width="26.00390625" style="2" customWidth="1"/>
    <col min="15" max="16384" width="9.00390625" style="0" customWidth="1"/>
  </cols>
  <sheetData>
    <row r="2" spans="1:14" s="5" customFormat="1" ht="12.75">
      <c r="A2" s="178"/>
      <c r="B2" s="178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s="5" customFormat="1" ht="4.5" customHeight="1">
      <c r="A3" s="178"/>
      <c r="B3" s="178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s="5" customFormat="1" ht="27" customHeight="1">
      <c r="A4" s="178"/>
      <c r="B4" s="178"/>
      <c r="C4" s="157" t="str">
        <f>Registrazione!A4</f>
        <v>"1° TROFEO CITTA' DI PISA 2004"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6"/>
    </row>
    <row r="5" spans="1:14" s="5" customFormat="1" ht="15.75">
      <c r="A5" s="178"/>
      <c r="B5" s="178"/>
      <c r="C5" s="150" t="str">
        <f>Registrazione!A5</f>
        <v>Associazione Sportiva Centro Sub Pisa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6"/>
    </row>
    <row r="6" spans="1:14" s="5" customFormat="1" ht="15">
      <c r="A6" s="178"/>
      <c r="B6" s="178"/>
      <c r="C6" s="158" t="str">
        <f>Registrazione!A6</f>
        <v>CASCINA (PI) - 31 Ottobre 2004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6"/>
    </row>
    <row r="7" spans="1:14" s="5" customFormat="1" ht="12.75">
      <c r="A7" s="178"/>
      <c r="B7" s="17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6"/>
    </row>
    <row r="8" spans="1:14" s="5" customFormat="1" ht="7.5" customHeight="1">
      <c r="A8" s="178"/>
      <c r="B8" s="17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6"/>
    </row>
    <row r="9" spans="1:14" s="5" customFormat="1" ht="12.75">
      <c r="A9" s="178"/>
      <c r="B9" s="17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6"/>
    </row>
    <row r="10" spans="1:14" s="5" customFormat="1" ht="6.75" customHeight="1">
      <c r="A10" s="11"/>
      <c r="B10" s="12"/>
      <c r="C10" s="12"/>
      <c r="D10" s="12"/>
      <c r="E10" s="12"/>
      <c r="F10" s="12"/>
      <c r="G10" s="117"/>
      <c r="H10" s="118"/>
      <c r="I10" s="118"/>
      <c r="J10" s="118"/>
      <c r="K10" s="63"/>
      <c r="L10" s="12"/>
      <c r="M10" s="64"/>
      <c r="N10" s="13"/>
    </row>
    <row r="11" spans="1:14" s="5" customFormat="1" ht="18">
      <c r="A11" s="160" t="s">
        <v>264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s="5" customFormat="1" ht="7.5" customHeight="1">
      <c r="A12" s="12"/>
      <c r="B12" s="12"/>
      <c r="C12" s="12"/>
      <c r="D12" s="12"/>
      <c r="E12" s="12"/>
      <c r="F12" s="12"/>
      <c r="G12" s="117"/>
      <c r="H12" s="118"/>
      <c r="I12" s="118"/>
      <c r="J12" s="118"/>
      <c r="K12" s="63"/>
      <c r="L12" s="12"/>
      <c r="M12" s="64"/>
      <c r="N12" s="12"/>
    </row>
    <row r="13" spans="1:14" ht="36" customHeight="1">
      <c r="A13" s="171"/>
      <c r="B13" s="179" t="s">
        <v>265</v>
      </c>
      <c r="C13" s="145" t="s">
        <v>266</v>
      </c>
      <c r="D13" s="146" t="s">
        <v>267</v>
      </c>
      <c r="E13" s="146" t="s">
        <v>268</v>
      </c>
      <c r="F13" s="161" t="s">
        <v>269</v>
      </c>
      <c r="G13" s="180" t="s">
        <v>270</v>
      </c>
      <c r="H13" s="180"/>
      <c r="I13" s="162" t="s">
        <v>271</v>
      </c>
      <c r="J13" s="162" t="s">
        <v>272</v>
      </c>
      <c r="K13" s="162" t="s">
        <v>273</v>
      </c>
      <c r="L13" s="164" t="s">
        <v>274</v>
      </c>
      <c r="M13" s="164" t="s">
        <v>275</v>
      </c>
      <c r="N13" s="148"/>
    </row>
    <row r="14" spans="1:14" ht="12.75" customHeight="1">
      <c r="A14" s="171"/>
      <c r="B14" s="179"/>
      <c r="C14" s="145"/>
      <c r="D14" s="146"/>
      <c r="E14" s="146"/>
      <c r="F14" s="161"/>
      <c r="G14" s="180"/>
      <c r="H14" s="180"/>
      <c r="I14" s="162"/>
      <c r="J14" s="162"/>
      <c r="K14" s="162"/>
      <c r="L14" s="164"/>
      <c r="M14" s="164"/>
      <c r="N14" s="148"/>
    </row>
    <row r="15" spans="1:14" s="21" customFormat="1" ht="12" customHeight="1">
      <c r="A15" s="171"/>
      <c r="B15" s="179"/>
      <c r="C15" s="16" t="s">
        <v>276</v>
      </c>
      <c r="D15" s="99" t="s">
        <v>277</v>
      </c>
      <c r="E15" s="99" t="s">
        <v>278</v>
      </c>
      <c r="F15" s="99" t="s">
        <v>279</v>
      </c>
      <c r="G15" s="119" t="s">
        <v>280</v>
      </c>
      <c r="H15" s="120" t="s">
        <v>281</v>
      </c>
      <c r="I15" s="121" t="s">
        <v>282</v>
      </c>
      <c r="J15" s="121" t="s">
        <v>283</v>
      </c>
      <c r="K15" s="121" t="s">
        <v>284</v>
      </c>
      <c r="L15" s="99" t="s">
        <v>285</v>
      </c>
      <c r="M15" s="122" t="s">
        <v>286</v>
      </c>
      <c r="N15" s="122" t="s">
        <v>287</v>
      </c>
    </row>
    <row r="16" spans="1:14" s="21" customFormat="1" ht="5.25" customHeight="1">
      <c r="A16" s="22"/>
      <c r="B16" s="25"/>
      <c r="C16" s="25"/>
      <c r="D16" s="25"/>
      <c r="E16" s="25"/>
      <c r="F16" s="25"/>
      <c r="G16" s="123"/>
      <c r="H16" s="124"/>
      <c r="I16" s="124"/>
      <c r="J16" s="124"/>
      <c r="K16" s="125"/>
      <c r="L16" s="25"/>
      <c r="M16" s="126"/>
      <c r="N16" s="127"/>
    </row>
    <row r="17" spans="1:15" s="29" customFormat="1" ht="12.75">
      <c r="A17" s="27">
        <v>1</v>
      </c>
      <c r="B17" s="28" t="str">
        <f>Registrazione!B16</f>
        <v>AAC2 Barracuda C. Bergamo</v>
      </c>
      <c r="C17" s="28" t="str">
        <f>Registrazione!C16</f>
        <v>Sergio Fabio</v>
      </c>
      <c r="D17" s="28">
        <f>Registrazione!G16</f>
        <v>50</v>
      </c>
      <c r="E17" s="28">
        <v>68</v>
      </c>
      <c r="F17" s="28">
        <f aca="true" t="shared" si="0" ref="F17:F57">E17-D17</f>
        <v>18</v>
      </c>
      <c r="G17" s="78">
        <f aca="true" t="shared" si="1" ref="G17:G57">IF(E17&gt;D17,E17,E17+F17)</f>
        <v>68</v>
      </c>
      <c r="H17" s="115">
        <f aca="true" t="shared" si="2" ref="H17:H57">G17/2</f>
        <v>34</v>
      </c>
      <c r="I17" s="56"/>
      <c r="J17" s="56"/>
      <c r="K17" s="56">
        <f aca="true" t="shared" si="3" ref="K17:K57">IF(F17&gt;0,0+I17+J17,I17-F17+J17)</f>
        <v>0</v>
      </c>
      <c r="L17" s="28">
        <f aca="true" t="shared" si="4" ref="L17:L57">M17*2</f>
        <v>68</v>
      </c>
      <c r="M17" s="79">
        <f>H17-I17-J17</f>
        <v>34</v>
      </c>
      <c r="O17" s="80">
        <f>M17+M18+M19</f>
        <v>61</v>
      </c>
    </row>
    <row r="18" spans="1:15" s="29" customFormat="1" ht="12.75">
      <c r="A18" s="27">
        <v>2</v>
      </c>
      <c r="B18" s="28" t="str">
        <f>Registrazione!B17</f>
        <v>AAC2 Barracuda C. Bergamo</v>
      </c>
      <c r="C18" s="28" t="str">
        <f>Registrazione!C17</f>
        <v>Oscar Paolo</v>
      </c>
      <c r="D18" s="28">
        <f>Registrazione!G17</f>
        <v>25</v>
      </c>
      <c r="E18" s="28">
        <v>54</v>
      </c>
      <c r="F18" s="28">
        <f t="shared" si="0"/>
        <v>29</v>
      </c>
      <c r="G18" s="78">
        <f t="shared" si="1"/>
        <v>54</v>
      </c>
      <c r="H18" s="115">
        <f t="shared" si="2"/>
        <v>27</v>
      </c>
      <c r="I18" s="56"/>
      <c r="J18" s="56"/>
      <c r="K18" s="56">
        <f t="shared" si="3"/>
        <v>0</v>
      </c>
      <c r="L18" s="28">
        <f t="shared" si="4"/>
        <v>54</v>
      </c>
      <c r="M18" s="79">
        <f>H18-I18-J18</f>
        <v>27</v>
      </c>
      <c r="N18" s="2"/>
      <c r="O18" s="81"/>
    </row>
    <row r="19" spans="1:15" s="29" customFormat="1" ht="12.75">
      <c r="A19" s="27">
        <v>3</v>
      </c>
      <c r="B19" s="28" t="str">
        <f>Registrazione!B18</f>
        <v>AAC2 Barracuda C. Bergamo</v>
      </c>
      <c r="C19" s="28" t="str">
        <f>Registrazione!C18</f>
        <v>Taviani Stefano</v>
      </c>
      <c r="D19" s="28">
        <f>Registrazione!G18</f>
        <v>50</v>
      </c>
      <c r="E19" s="28">
        <v>0</v>
      </c>
      <c r="F19" s="28">
        <f t="shared" si="0"/>
        <v>-50</v>
      </c>
      <c r="G19" s="78">
        <f t="shared" si="1"/>
        <v>-50</v>
      </c>
      <c r="H19" s="115">
        <f t="shared" si="2"/>
        <v>-25</v>
      </c>
      <c r="I19" s="56"/>
      <c r="J19" s="56"/>
      <c r="K19" s="56">
        <v>0</v>
      </c>
      <c r="L19" s="28">
        <f t="shared" si="4"/>
        <v>0</v>
      </c>
      <c r="M19" s="79">
        <v>0</v>
      </c>
      <c r="N19" s="2"/>
      <c r="O19" s="82"/>
    </row>
    <row r="20" spans="1:15" ht="12.75">
      <c r="A20" s="27">
        <v>4</v>
      </c>
      <c r="B20" s="28" t="str">
        <f>Registrazione!B19</f>
        <v>Lega Navale Sez. di Quinto</v>
      </c>
      <c r="C20" s="28" t="str">
        <f>Registrazione!C19</f>
        <v>Boeri Sara</v>
      </c>
      <c r="D20" s="28">
        <f>Registrazione!G19</f>
        <v>40</v>
      </c>
      <c r="E20" s="28">
        <v>57</v>
      </c>
      <c r="F20" s="28">
        <f t="shared" si="0"/>
        <v>17</v>
      </c>
      <c r="G20" s="78">
        <f t="shared" si="1"/>
        <v>57</v>
      </c>
      <c r="H20" s="115">
        <f t="shared" si="2"/>
        <v>28.5</v>
      </c>
      <c r="I20" s="56"/>
      <c r="J20" s="56"/>
      <c r="K20" s="56">
        <f t="shared" si="3"/>
        <v>0</v>
      </c>
      <c r="L20" s="28">
        <f t="shared" si="4"/>
        <v>57</v>
      </c>
      <c r="M20" s="79">
        <f>H20-I20-J20</f>
        <v>28.5</v>
      </c>
      <c r="O20" s="80">
        <f>M20+M21+M22</f>
        <v>58.5</v>
      </c>
    </row>
    <row r="21" spans="1:15" ht="12.75">
      <c r="A21" s="27">
        <v>5</v>
      </c>
      <c r="B21" s="28" t="str">
        <f>Registrazione!B20</f>
        <v>Lega Navale Sez. di Quinto</v>
      </c>
      <c r="C21" s="28" t="str">
        <f>Registrazione!C20</f>
        <v>Giuntini Gaia</v>
      </c>
      <c r="D21" s="28">
        <f>Registrazione!G20</f>
        <v>25</v>
      </c>
      <c r="E21" s="28">
        <v>60</v>
      </c>
      <c r="F21" s="28">
        <f t="shared" si="0"/>
        <v>35</v>
      </c>
      <c r="G21" s="78">
        <f t="shared" si="1"/>
        <v>60</v>
      </c>
      <c r="H21" s="115">
        <f t="shared" si="2"/>
        <v>30</v>
      </c>
      <c r="I21" s="56"/>
      <c r="J21" s="56"/>
      <c r="K21" s="56">
        <f t="shared" si="3"/>
        <v>0</v>
      </c>
      <c r="L21" s="28">
        <f t="shared" si="4"/>
        <v>60</v>
      </c>
      <c r="M21" s="79">
        <f>H21-I21-J21</f>
        <v>30</v>
      </c>
      <c r="O21" s="81"/>
    </row>
    <row r="22" spans="1:15" ht="12.75">
      <c r="A22" s="27">
        <v>6</v>
      </c>
      <c r="B22" s="28" t="str">
        <f>Registrazione!B21</f>
        <v>Lega Navale Sez. di Quinto</v>
      </c>
      <c r="C22" s="28" t="str">
        <f>Registrazione!C21</f>
        <v>Torassa Elena</v>
      </c>
      <c r="D22" s="28">
        <f>Registrazione!G21</f>
        <v>25</v>
      </c>
      <c r="E22" s="28">
        <v>0</v>
      </c>
      <c r="F22" s="28">
        <f t="shared" si="0"/>
        <v>-25</v>
      </c>
      <c r="G22" s="78">
        <f t="shared" si="1"/>
        <v>-25</v>
      </c>
      <c r="H22" s="115">
        <f t="shared" si="2"/>
        <v>-12.5</v>
      </c>
      <c r="I22" s="56"/>
      <c r="J22" s="56"/>
      <c r="K22" s="56">
        <f t="shared" si="3"/>
        <v>25</v>
      </c>
      <c r="L22" s="28">
        <f t="shared" si="4"/>
        <v>0</v>
      </c>
      <c r="M22" s="79">
        <v>0</v>
      </c>
      <c r="N22" s="29"/>
      <c r="O22" s="82"/>
    </row>
    <row r="23" spans="1:15" ht="12.75">
      <c r="A23" s="27">
        <v>7</v>
      </c>
      <c r="B23" s="28" t="str">
        <f>Registrazione!B22</f>
        <v>Centro Sub Pisa 2</v>
      </c>
      <c r="C23" s="28" t="str">
        <f>Registrazione!C22</f>
        <v>Farnesi Massimiliano</v>
      </c>
      <c r="D23" s="28">
        <f>Registrazione!G22</f>
        <v>40</v>
      </c>
      <c r="E23" s="28">
        <v>50</v>
      </c>
      <c r="F23" s="28">
        <f t="shared" si="0"/>
        <v>10</v>
      </c>
      <c r="G23" s="78">
        <f t="shared" si="1"/>
        <v>50</v>
      </c>
      <c r="H23" s="115">
        <f t="shared" si="2"/>
        <v>25</v>
      </c>
      <c r="I23" s="56"/>
      <c r="J23" s="56"/>
      <c r="K23" s="56">
        <f t="shared" si="3"/>
        <v>0</v>
      </c>
      <c r="L23" s="28">
        <f t="shared" si="4"/>
        <v>50</v>
      </c>
      <c r="M23" s="79">
        <f aca="true" t="shared" si="5" ref="M23:M28">H23-I23-J23</f>
        <v>25</v>
      </c>
      <c r="O23" s="80">
        <f>M23+M24+M25</f>
        <v>74.5</v>
      </c>
    </row>
    <row r="24" spans="1:15" ht="12.75">
      <c r="A24" s="33">
        <v>8</v>
      </c>
      <c r="B24" s="28" t="str">
        <f>Registrazione!B23</f>
        <v>Centro Sub Pisa 2</v>
      </c>
      <c r="C24" s="28" t="str">
        <f>Registrazione!C23</f>
        <v>Misul Stefano</v>
      </c>
      <c r="D24" s="28">
        <f>Registrazione!G23</f>
        <v>40</v>
      </c>
      <c r="E24" s="28">
        <v>49</v>
      </c>
      <c r="F24" s="28">
        <f t="shared" si="0"/>
        <v>9</v>
      </c>
      <c r="G24" s="78">
        <f t="shared" si="1"/>
        <v>49</v>
      </c>
      <c r="H24" s="115">
        <f t="shared" si="2"/>
        <v>24.5</v>
      </c>
      <c r="I24" s="56"/>
      <c r="J24" s="56"/>
      <c r="K24" s="56">
        <f t="shared" si="3"/>
        <v>0</v>
      </c>
      <c r="L24" s="28">
        <f t="shared" si="4"/>
        <v>49</v>
      </c>
      <c r="M24" s="79">
        <f t="shared" si="5"/>
        <v>24.5</v>
      </c>
      <c r="N24" s="29"/>
      <c r="O24" s="81"/>
    </row>
    <row r="25" spans="1:15" ht="12.75">
      <c r="A25" s="33">
        <v>9</v>
      </c>
      <c r="B25" s="28" t="str">
        <f>Registrazione!B24</f>
        <v>Centro Sub Pisa 2</v>
      </c>
      <c r="C25" s="28" t="str">
        <f>Registrazione!C24</f>
        <v>Ciampa Jonatha</v>
      </c>
      <c r="D25" s="28">
        <f>Registrazione!G24</f>
        <v>40</v>
      </c>
      <c r="E25" s="28">
        <v>50</v>
      </c>
      <c r="F25" s="28">
        <f t="shared" si="0"/>
        <v>10</v>
      </c>
      <c r="G25" s="78">
        <f t="shared" si="1"/>
        <v>50</v>
      </c>
      <c r="H25" s="115">
        <f t="shared" si="2"/>
        <v>25</v>
      </c>
      <c r="I25" s="56"/>
      <c r="J25" s="56"/>
      <c r="K25" s="56">
        <f t="shared" si="3"/>
        <v>0</v>
      </c>
      <c r="L25" s="28">
        <f t="shared" si="4"/>
        <v>50</v>
      </c>
      <c r="M25" s="79">
        <f t="shared" si="5"/>
        <v>25</v>
      </c>
      <c r="O25" s="82"/>
    </row>
    <row r="26" spans="1:15" ht="12.75">
      <c r="A26" s="27">
        <v>10</v>
      </c>
      <c r="B26" s="28" t="str">
        <f>Registrazione!B25</f>
        <v>Centro Sub Pisa</v>
      </c>
      <c r="C26" s="28" t="str">
        <f>Registrazione!C25</f>
        <v>Navarino Massimiliano</v>
      </c>
      <c r="D26" s="28">
        <f>Registrazione!G25</f>
        <v>50</v>
      </c>
      <c r="E26" s="1">
        <v>81</v>
      </c>
      <c r="F26" s="28">
        <f t="shared" si="0"/>
        <v>31</v>
      </c>
      <c r="G26" s="78">
        <f t="shared" si="1"/>
        <v>81</v>
      </c>
      <c r="H26" s="115">
        <f t="shared" si="2"/>
        <v>40.5</v>
      </c>
      <c r="I26" s="56"/>
      <c r="J26" s="56">
        <v>2</v>
      </c>
      <c r="K26" s="56">
        <f t="shared" si="3"/>
        <v>2</v>
      </c>
      <c r="L26" s="28">
        <f t="shared" si="4"/>
        <v>77</v>
      </c>
      <c r="M26" s="79">
        <f t="shared" si="5"/>
        <v>38.5</v>
      </c>
      <c r="O26" s="80">
        <f>M26+M27+M28</f>
        <v>125</v>
      </c>
    </row>
    <row r="27" spans="1:15" ht="12.75">
      <c r="A27" s="27">
        <v>11</v>
      </c>
      <c r="B27" s="28" t="str">
        <f>Registrazione!B26</f>
        <v>Centro Sub Pisa</v>
      </c>
      <c r="C27" s="28" t="str">
        <f>Registrazione!C26</f>
        <v>Chiappe Alessandro</v>
      </c>
      <c r="D27" s="28">
        <f>Registrazione!G26</f>
        <v>75</v>
      </c>
      <c r="E27" s="1">
        <v>74</v>
      </c>
      <c r="F27" s="28">
        <f t="shared" si="0"/>
        <v>-1</v>
      </c>
      <c r="G27" s="78">
        <f t="shared" si="1"/>
        <v>73</v>
      </c>
      <c r="H27" s="115">
        <f t="shared" si="2"/>
        <v>36.5</v>
      </c>
      <c r="I27" s="56"/>
      <c r="J27" s="56"/>
      <c r="K27" s="56">
        <f t="shared" si="3"/>
        <v>1</v>
      </c>
      <c r="L27" s="28">
        <f t="shared" si="4"/>
        <v>73</v>
      </c>
      <c r="M27" s="79">
        <f t="shared" si="5"/>
        <v>36.5</v>
      </c>
      <c r="O27" s="81"/>
    </row>
    <row r="28" spans="1:15" ht="12.75">
      <c r="A28" s="27">
        <v>12</v>
      </c>
      <c r="B28" s="28" t="str">
        <f>Registrazione!B27</f>
        <v>Centro Sub Pisa</v>
      </c>
      <c r="C28" s="28" t="str">
        <f>Registrazione!C27</f>
        <v>Pertusati Marco</v>
      </c>
      <c r="D28" s="28">
        <f>Registrazione!G27</f>
        <v>75</v>
      </c>
      <c r="E28" s="1">
        <v>100</v>
      </c>
      <c r="F28" s="28">
        <f t="shared" si="0"/>
        <v>25</v>
      </c>
      <c r="G28" s="78">
        <f t="shared" si="1"/>
        <v>100</v>
      </c>
      <c r="H28" s="115">
        <f t="shared" si="2"/>
        <v>50</v>
      </c>
      <c r="I28" s="56"/>
      <c r="J28" s="56"/>
      <c r="K28" s="56">
        <f t="shared" si="3"/>
        <v>0</v>
      </c>
      <c r="L28" s="28">
        <f t="shared" si="4"/>
        <v>100</v>
      </c>
      <c r="M28" s="79">
        <f t="shared" si="5"/>
        <v>50</v>
      </c>
      <c r="O28" s="82"/>
    </row>
    <row r="29" spans="1:15" ht="12.75">
      <c r="A29" s="27">
        <v>13</v>
      </c>
      <c r="B29" s="28" t="str">
        <f>Registrazione!B28</f>
        <v>Tresse Diving Club M1</v>
      </c>
      <c r="C29" s="28" t="str">
        <f>Registrazione!C28</f>
        <v>Tovaglieri Stefano</v>
      </c>
      <c r="D29" s="28">
        <f>Registrazione!G28</f>
        <v>80</v>
      </c>
      <c r="E29" s="1">
        <v>0</v>
      </c>
      <c r="F29" s="28">
        <f t="shared" si="0"/>
        <v>-80</v>
      </c>
      <c r="G29" s="78">
        <f t="shared" si="1"/>
        <v>-80</v>
      </c>
      <c r="H29" s="115">
        <f t="shared" si="2"/>
        <v>-40</v>
      </c>
      <c r="I29" s="56"/>
      <c r="J29" s="56"/>
      <c r="K29" s="56">
        <v>0</v>
      </c>
      <c r="L29" s="28">
        <f t="shared" si="4"/>
        <v>0</v>
      </c>
      <c r="M29" s="79">
        <v>0</v>
      </c>
      <c r="O29" s="80">
        <f>M29+M30+M31</f>
        <v>28</v>
      </c>
    </row>
    <row r="30" spans="1:15" ht="12.75">
      <c r="A30" s="27">
        <v>14</v>
      </c>
      <c r="B30" s="28" t="str">
        <f>Registrazione!B29</f>
        <v>Tresse Diving Club M1</v>
      </c>
      <c r="C30" s="28" t="str">
        <f>Registrazione!C29</f>
        <v>Calvetti Evelino</v>
      </c>
      <c r="D30" s="28">
        <f>Registrazione!G29</f>
        <v>48</v>
      </c>
      <c r="E30" s="1">
        <v>56</v>
      </c>
      <c r="F30" s="28">
        <f t="shared" si="0"/>
        <v>8</v>
      </c>
      <c r="G30" s="78">
        <f t="shared" si="1"/>
        <v>56</v>
      </c>
      <c r="H30" s="115">
        <f t="shared" si="2"/>
        <v>28</v>
      </c>
      <c r="I30" s="56"/>
      <c r="J30" s="56"/>
      <c r="K30" s="56">
        <f t="shared" si="3"/>
        <v>0</v>
      </c>
      <c r="L30" s="28">
        <f t="shared" si="4"/>
        <v>56</v>
      </c>
      <c r="M30" s="79">
        <f>H30-I30-J30</f>
        <v>28</v>
      </c>
      <c r="O30" s="81"/>
    </row>
    <row r="31" spans="1:15" ht="12.75">
      <c r="A31" s="27">
        <v>15</v>
      </c>
      <c r="B31" s="28" t="str">
        <f>Registrazione!B30</f>
        <v>Tresse Diving Club M1</v>
      </c>
      <c r="C31" s="28" t="str">
        <f>Registrazione!C30</f>
        <v>Madeddu Andrea</v>
      </c>
      <c r="D31" s="28">
        <f>Registrazione!G30</f>
        <v>45</v>
      </c>
      <c r="E31" s="1">
        <v>0</v>
      </c>
      <c r="F31" s="28">
        <f t="shared" si="0"/>
        <v>-45</v>
      </c>
      <c r="G31" s="78">
        <f t="shared" si="1"/>
        <v>-45</v>
      </c>
      <c r="H31" s="115">
        <f t="shared" si="2"/>
        <v>-22.5</v>
      </c>
      <c r="I31" s="56"/>
      <c r="J31" s="56"/>
      <c r="K31" s="56">
        <v>0</v>
      </c>
      <c r="L31" s="28">
        <f t="shared" si="4"/>
        <v>0</v>
      </c>
      <c r="M31" s="79">
        <v>0</v>
      </c>
      <c r="O31" s="82"/>
    </row>
    <row r="32" spans="1:15" ht="12.75">
      <c r="A32" s="27">
        <v>16</v>
      </c>
      <c r="B32" s="28" t="str">
        <f>Registrazione!B31</f>
        <v>Plus Ultra</v>
      </c>
      <c r="C32" s="28" t="str">
        <f>Registrazione!C31</f>
        <v>Mussati Giorgio</v>
      </c>
      <c r="D32" s="28">
        <f>Registrazione!G31</f>
        <v>50</v>
      </c>
      <c r="E32" s="1">
        <v>67</v>
      </c>
      <c r="F32" s="28">
        <f t="shared" si="0"/>
        <v>17</v>
      </c>
      <c r="G32" s="78">
        <f t="shared" si="1"/>
        <v>67</v>
      </c>
      <c r="H32" s="115">
        <f t="shared" si="2"/>
        <v>33.5</v>
      </c>
      <c r="I32" s="56"/>
      <c r="J32" s="56"/>
      <c r="K32" s="56">
        <f t="shared" si="3"/>
        <v>0</v>
      </c>
      <c r="L32" s="28">
        <f t="shared" si="4"/>
        <v>67</v>
      </c>
      <c r="M32" s="79">
        <f aca="true" t="shared" si="6" ref="M32:M53">H32-I32-J32</f>
        <v>33.5</v>
      </c>
      <c r="O32" s="80">
        <f>M32+M33+M34</f>
        <v>94.5</v>
      </c>
    </row>
    <row r="33" spans="1:15" ht="12.75">
      <c r="A33" s="33">
        <v>17</v>
      </c>
      <c r="B33" s="28" t="str">
        <f>Registrazione!B32</f>
        <v>Plus Ultra</v>
      </c>
      <c r="C33" s="28" t="str">
        <f>Registrazione!C32</f>
        <v>Fornasier Augusto</v>
      </c>
      <c r="D33" s="28">
        <f>Registrazione!G32</f>
        <v>60</v>
      </c>
      <c r="E33" s="1">
        <v>58</v>
      </c>
      <c r="F33" s="28">
        <f t="shared" si="0"/>
        <v>-2</v>
      </c>
      <c r="G33" s="78">
        <f t="shared" si="1"/>
        <v>56</v>
      </c>
      <c r="H33" s="115">
        <f t="shared" si="2"/>
        <v>28</v>
      </c>
      <c r="I33" s="56"/>
      <c r="J33" s="56"/>
      <c r="K33" s="56">
        <f t="shared" si="3"/>
        <v>2</v>
      </c>
      <c r="L33" s="28">
        <f t="shared" si="4"/>
        <v>56</v>
      </c>
      <c r="M33" s="79">
        <f t="shared" si="6"/>
        <v>28</v>
      </c>
      <c r="O33" s="81"/>
    </row>
    <row r="34" spans="1:15" ht="12.75">
      <c r="A34" s="33">
        <v>18</v>
      </c>
      <c r="B34" s="28" t="str">
        <f>Registrazione!B33</f>
        <v>Plus Ultra</v>
      </c>
      <c r="C34" s="28" t="str">
        <f>Registrazione!C33</f>
        <v>Pollice Andrea</v>
      </c>
      <c r="D34" s="28">
        <f>Registrazione!G33</f>
        <v>50</v>
      </c>
      <c r="E34" s="1">
        <v>70</v>
      </c>
      <c r="F34" s="28">
        <f t="shared" si="0"/>
        <v>20</v>
      </c>
      <c r="G34" s="78">
        <f t="shared" si="1"/>
        <v>70</v>
      </c>
      <c r="H34" s="115">
        <f t="shared" si="2"/>
        <v>35</v>
      </c>
      <c r="I34" s="56"/>
      <c r="J34" s="56">
        <v>2</v>
      </c>
      <c r="K34" s="56">
        <f t="shared" si="3"/>
        <v>2</v>
      </c>
      <c r="L34" s="28">
        <f t="shared" si="4"/>
        <v>66</v>
      </c>
      <c r="M34" s="79">
        <f t="shared" si="6"/>
        <v>33</v>
      </c>
      <c r="O34" s="82"/>
    </row>
    <row r="35" spans="1:15" ht="12.75">
      <c r="A35" s="27">
        <v>19</v>
      </c>
      <c r="B35" s="28" t="str">
        <f>Registrazione!B34</f>
        <v>Sea Project</v>
      </c>
      <c r="C35" s="28" t="str">
        <f>Registrazione!C34</f>
        <v>Lazzeri Filippo</v>
      </c>
      <c r="D35" s="28">
        <f>Registrazione!G34</f>
        <v>50</v>
      </c>
      <c r="E35" s="1">
        <v>85</v>
      </c>
      <c r="F35" s="28">
        <f t="shared" si="0"/>
        <v>35</v>
      </c>
      <c r="G35" s="78">
        <f t="shared" si="1"/>
        <v>85</v>
      </c>
      <c r="H35" s="115">
        <f t="shared" si="2"/>
        <v>42.5</v>
      </c>
      <c r="I35" s="56"/>
      <c r="J35" s="56"/>
      <c r="K35" s="56">
        <f t="shared" si="3"/>
        <v>0</v>
      </c>
      <c r="L35" s="28">
        <f t="shared" si="4"/>
        <v>85</v>
      </c>
      <c r="M35" s="79">
        <f t="shared" si="6"/>
        <v>42.5</v>
      </c>
      <c r="O35" s="80">
        <f>M35+M36+M37</f>
        <v>120</v>
      </c>
    </row>
    <row r="36" spans="1:15" ht="12.75">
      <c r="A36" s="27">
        <v>20</v>
      </c>
      <c r="B36" s="28" t="str">
        <f>Registrazione!B35</f>
        <v>Sea Project</v>
      </c>
      <c r="C36" s="28" t="str">
        <f>Registrazione!C35</f>
        <v>Stamerra Danilo</v>
      </c>
      <c r="D36" s="28">
        <f>Registrazione!G35</f>
        <v>50</v>
      </c>
      <c r="E36" s="1">
        <v>75</v>
      </c>
      <c r="F36" s="28">
        <f t="shared" si="0"/>
        <v>25</v>
      </c>
      <c r="G36" s="78">
        <f t="shared" si="1"/>
        <v>75</v>
      </c>
      <c r="H36" s="115">
        <f t="shared" si="2"/>
        <v>37.5</v>
      </c>
      <c r="I36" s="56"/>
      <c r="J36" s="56"/>
      <c r="K36" s="56">
        <f t="shared" si="3"/>
        <v>0</v>
      </c>
      <c r="L36" s="28">
        <f t="shared" si="4"/>
        <v>75</v>
      </c>
      <c r="M36" s="79">
        <f t="shared" si="6"/>
        <v>37.5</v>
      </c>
      <c r="O36" s="81"/>
    </row>
    <row r="37" spans="1:15" ht="12.75">
      <c r="A37" s="27">
        <v>21</v>
      </c>
      <c r="B37" s="28" t="str">
        <f>Registrazione!B36</f>
        <v>Sea Project</v>
      </c>
      <c r="C37" s="28" t="str">
        <f>Registrazione!C36</f>
        <v>Landini Lorenzo</v>
      </c>
      <c r="D37" s="28">
        <f>Registrazione!G36</f>
        <v>55</v>
      </c>
      <c r="E37" s="1">
        <v>80</v>
      </c>
      <c r="F37" s="28">
        <f t="shared" si="0"/>
        <v>25</v>
      </c>
      <c r="G37" s="78">
        <f t="shared" si="1"/>
        <v>80</v>
      </c>
      <c r="H37" s="115">
        <f t="shared" si="2"/>
        <v>40</v>
      </c>
      <c r="I37" s="56"/>
      <c r="J37" s="56"/>
      <c r="K37" s="56">
        <f t="shared" si="3"/>
        <v>0</v>
      </c>
      <c r="L37" s="28">
        <f t="shared" si="4"/>
        <v>80</v>
      </c>
      <c r="M37" s="79">
        <f t="shared" si="6"/>
        <v>40</v>
      </c>
      <c r="O37" s="82"/>
    </row>
    <row r="38" spans="1:15" ht="12.75">
      <c r="A38" s="27">
        <v>22</v>
      </c>
      <c r="B38" s="28" t="str">
        <f>Registrazione!B37</f>
        <v>Big Fish Team Pisa</v>
      </c>
      <c r="C38" s="28" t="str">
        <f>Registrazione!C37</f>
        <v>La Rosa Giuseppe</v>
      </c>
      <c r="D38" s="28">
        <f>Registrazione!G37</f>
        <v>70</v>
      </c>
      <c r="E38" s="1">
        <v>110</v>
      </c>
      <c r="F38" s="28">
        <f t="shared" si="0"/>
        <v>40</v>
      </c>
      <c r="G38" s="78">
        <f t="shared" si="1"/>
        <v>110</v>
      </c>
      <c r="H38" s="115">
        <f t="shared" si="2"/>
        <v>55</v>
      </c>
      <c r="I38" s="56"/>
      <c r="J38" s="56"/>
      <c r="K38" s="56">
        <f t="shared" si="3"/>
        <v>0</v>
      </c>
      <c r="L38" s="28">
        <f t="shared" si="4"/>
        <v>110</v>
      </c>
      <c r="M38" s="79">
        <f t="shared" si="6"/>
        <v>55</v>
      </c>
      <c r="O38" s="80">
        <f>M38+M39+M40</f>
        <v>139</v>
      </c>
    </row>
    <row r="39" spans="1:15" ht="12.75">
      <c r="A39" s="27">
        <v>23</v>
      </c>
      <c r="B39" s="28" t="str">
        <f>Registrazione!B38</f>
        <v>Big Fish Team Pisa</v>
      </c>
      <c r="C39" s="28" t="str">
        <f>Registrazione!C38</f>
        <v>Nencetti Manrico</v>
      </c>
      <c r="D39" s="28">
        <f>Registrazione!G38</f>
        <v>80</v>
      </c>
      <c r="E39" s="1">
        <v>93</v>
      </c>
      <c r="F39" s="28">
        <f t="shared" si="0"/>
        <v>13</v>
      </c>
      <c r="G39" s="78">
        <f t="shared" si="1"/>
        <v>93</v>
      </c>
      <c r="H39" s="115">
        <f t="shared" si="2"/>
        <v>46.5</v>
      </c>
      <c r="I39" s="56"/>
      <c r="J39" s="56"/>
      <c r="K39" s="56">
        <f t="shared" si="3"/>
        <v>0</v>
      </c>
      <c r="L39" s="28">
        <f t="shared" si="4"/>
        <v>93</v>
      </c>
      <c r="M39" s="79">
        <f t="shared" si="6"/>
        <v>46.5</v>
      </c>
      <c r="O39" s="81"/>
    </row>
    <row r="40" spans="1:15" ht="12.75">
      <c r="A40" s="27">
        <v>24</v>
      </c>
      <c r="B40" s="28" t="str">
        <f>Registrazione!B39</f>
        <v>Big Fish Team Pisa</v>
      </c>
      <c r="C40" s="28" t="str">
        <f>Registrazione!C39</f>
        <v>Passera Mirco</v>
      </c>
      <c r="D40" s="28">
        <f>Registrazione!G39</f>
        <v>75</v>
      </c>
      <c r="E40" s="1">
        <v>75</v>
      </c>
      <c r="F40" s="28">
        <f t="shared" si="0"/>
        <v>0</v>
      </c>
      <c r="G40" s="78">
        <f t="shared" si="1"/>
        <v>75</v>
      </c>
      <c r="H40" s="115">
        <f t="shared" si="2"/>
        <v>37.5</v>
      </c>
      <c r="I40" s="56"/>
      <c r="J40" s="56"/>
      <c r="K40" s="56">
        <f t="shared" si="3"/>
        <v>0</v>
      </c>
      <c r="L40" s="28">
        <f t="shared" si="4"/>
        <v>75</v>
      </c>
      <c r="M40" s="79">
        <f t="shared" si="6"/>
        <v>37.5</v>
      </c>
      <c r="O40" s="82"/>
    </row>
    <row r="41" spans="1:15" ht="12.75">
      <c r="A41" s="27">
        <v>25</v>
      </c>
      <c r="B41" s="28" t="str">
        <f>Registrazione!B40</f>
        <v>MC2 SportWay</v>
      </c>
      <c r="C41" s="28" t="str">
        <f>Registrazione!C40</f>
        <v>Zappettini Massimiliano</v>
      </c>
      <c r="D41" s="28">
        <f>Registrazione!G40</f>
        <v>70</v>
      </c>
      <c r="E41" s="1">
        <v>114</v>
      </c>
      <c r="F41" s="28">
        <f t="shared" si="0"/>
        <v>44</v>
      </c>
      <c r="G41" s="78">
        <f t="shared" si="1"/>
        <v>114</v>
      </c>
      <c r="H41" s="115">
        <f t="shared" si="2"/>
        <v>57</v>
      </c>
      <c r="I41" s="56"/>
      <c r="J41" s="56"/>
      <c r="K41" s="56">
        <f t="shared" si="3"/>
        <v>0</v>
      </c>
      <c r="L41" s="28">
        <f t="shared" si="4"/>
        <v>114</v>
      </c>
      <c r="M41" s="79">
        <f t="shared" si="6"/>
        <v>57</v>
      </c>
      <c r="O41" s="80">
        <f>M41+M42+M43</f>
        <v>202.5</v>
      </c>
    </row>
    <row r="42" spans="1:15" ht="12.75">
      <c r="A42" s="33">
        <v>26</v>
      </c>
      <c r="B42" s="28" t="str">
        <f>Registrazione!B41</f>
        <v>MC2 SportWay</v>
      </c>
      <c r="C42" s="28" t="str">
        <f>Registrazione!C41</f>
        <v>Leuci Homar</v>
      </c>
      <c r="D42" s="28">
        <f>Registrazione!G41</f>
        <v>110</v>
      </c>
      <c r="E42" s="1">
        <v>157</v>
      </c>
      <c r="F42" s="28">
        <f t="shared" si="0"/>
        <v>47</v>
      </c>
      <c r="G42" s="78">
        <f t="shared" si="1"/>
        <v>157</v>
      </c>
      <c r="H42" s="115">
        <f t="shared" si="2"/>
        <v>78.5</v>
      </c>
      <c r="I42" s="56"/>
      <c r="J42" s="56"/>
      <c r="K42" s="56">
        <f t="shared" si="3"/>
        <v>0</v>
      </c>
      <c r="L42" s="28">
        <f t="shared" si="4"/>
        <v>157</v>
      </c>
      <c r="M42" s="79">
        <f t="shared" si="6"/>
        <v>78.5</v>
      </c>
      <c r="O42" s="81"/>
    </row>
    <row r="43" spans="1:15" ht="12.75">
      <c r="A43" s="33">
        <v>27</v>
      </c>
      <c r="B43" s="28" t="str">
        <f>Registrazione!B42</f>
        <v>MC2 SportWay</v>
      </c>
      <c r="C43" s="28" t="str">
        <f>Registrazione!C42</f>
        <v>Garaldi Matteo</v>
      </c>
      <c r="D43" s="28">
        <f>Registrazione!G42</f>
        <v>90</v>
      </c>
      <c r="E43" s="1">
        <v>134</v>
      </c>
      <c r="F43" s="28">
        <f t="shared" si="0"/>
        <v>44</v>
      </c>
      <c r="G43" s="78">
        <f t="shared" si="1"/>
        <v>134</v>
      </c>
      <c r="H43" s="115">
        <f t="shared" si="2"/>
        <v>67</v>
      </c>
      <c r="I43" s="56"/>
      <c r="J43" s="56"/>
      <c r="K43" s="56">
        <f t="shared" si="3"/>
        <v>0</v>
      </c>
      <c r="L43" s="28">
        <f t="shared" si="4"/>
        <v>134</v>
      </c>
      <c r="M43" s="79">
        <f t="shared" si="6"/>
        <v>67</v>
      </c>
      <c r="O43" s="82"/>
    </row>
    <row r="44" spans="1:15" ht="12.75">
      <c r="A44" s="27">
        <v>28</v>
      </c>
      <c r="B44" s="28" t="str">
        <f>Registrazione!B43</f>
        <v>Apnea Firenze</v>
      </c>
      <c r="C44" s="28" t="str">
        <f>Registrazione!C43</f>
        <v>Panichi Guglielmo</v>
      </c>
      <c r="D44" s="28">
        <f>Registrazione!G43</f>
        <v>75</v>
      </c>
      <c r="E44" s="1">
        <v>65</v>
      </c>
      <c r="F44" s="28">
        <f t="shared" si="0"/>
        <v>-10</v>
      </c>
      <c r="G44" s="78">
        <f t="shared" si="1"/>
        <v>55</v>
      </c>
      <c r="H44" s="115">
        <f t="shared" si="2"/>
        <v>27.5</v>
      </c>
      <c r="I44" s="56"/>
      <c r="J44" s="56"/>
      <c r="K44" s="56">
        <f t="shared" si="3"/>
        <v>10</v>
      </c>
      <c r="L44" s="28">
        <f t="shared" si="4"/>
        <v>55</v>
      </c>
      <c r="M44" s="79">
        <f t="shared" si="6"/>
        <v>27.5</v>
      </c>
      <c r="O44" s="80">
        <f>M44+M45+M46</f>
        <v>119.5</v>
      </c>
    </row>
    <row r="45" spans="1:15" ht="12.75">
      <c r="A45" s="27">
        <v>29</v>
      </c>
      <c r="B45" s="28" t="str">
        <f>Registrazione!B44</f>
        <v>Apnea Firenze</v>
      </c>
      <c r="C45" s="28" t="str">
        <f>Registrazione!C44</f>
        <v>Brocchi Davide</v>
      </c>
      <c r="D45" s="28">
        <f>Registrazione!G44</f>
        <v>75</v>
      </c>
      <c r="E45" s="1">
        <v>92</v>
      </c>
      <c r="F45" s="28">
        <f t="shared" si="0"/>
        <v>17</v>
      </c>
      <c r="G45" s="78">
        <f t="shared" si="1"/>
        <v>92</v>
      </c>
      <c r="H45" s="115">
        <f t="shared" si="2"/>
        <v>46</v>
      </c>
      <c r="I45" s="56"/>
      <c r="J45" s="56"/>
      <c r="K45" s="56">
        <f t="shared" si="3"/>
        <v>0</v>
      </c>
      <c r="L45" s="28">
        <f t="shared" si="4"/>
        <v>92</v>
      </c>
      <c r="M45" s="79">
        <f t="shared" si="6"/>
        <v>46</v>
      </c>
      <c r="O45" s="81"/>
    </row>
    <row r="46" spans="1:15" ht="12.75">
      <c r="A46" s="27">
        <v>30</v>
      </c>
      <c r="B46" s="28" t="str">
        <f>Registrazione!B45</f>
        <v>Apnea Firenze</v>
      </c>
      <c r="C46" s="28" t="str">
        <f>Registrazione!C45</f>
        <v>Calvisi Samuel</v>
      </c>
      <c r="D46" s="28">
        <f>Registrazione!G45</f>
        <v>75</v>
      </c>
      <c r="E46" s="1">
        <v>92</v>
      </c>
      <c r="F46" s="28">
        <f t="shared" si="0"/>
        <v>17</v>
      </c>
      <c r="G46" s="78">
        <f t="shared" si="1"/>
        <v>92</v>
      </c>
      <c r="H46" s="115">
        <f t="shared" si="2"/>
        <v>46</v>
      </c>
      <c r="I46" s="56"/>
      <c r="J46" s="56"/>
      <c r="K46" s="56">
        <f t="shared" si="3"/>
        <v>0</v>
      </c>
      <c r="L46" s="28">
        <f t="shared" si="4"/>
        <v>92</v>
      </c>
      <c r="M46" s="79">
        <f t="shared" si="6"/>
        <v>46</v>
      </c>
      <c r="O46" s="82"/>
    </row>
    <row r="47" spans="1:15" ht="12.75">
      <c r="A47" s="27">
        <v>31</v>
      </c>
      <c r="B47" s="28" t="str">
        <f>Registrazione!B46</f>
        <v>Chiomi Team</v>
      </c>
      <c r="C47" s="28" t="str">
        <f>Registrazione!C46</f>
        <v>Tucci Andrea</v>
      </c>
      <c r="D47" s="28">
        <f>Registrazione!G46</f>
        <v>105</v>
      </c>
      <c r="E47" s="1">
        <v>59</v>
      </c>
      <c r="F47" s="28">
        <f t="shared" si="0"/>
        <v>-46</v>
      </c>
      <c r="G47" s="78">
        <f t="shared" si="1"/>
        <v>13</v>
      </c>
      <c r="H47" s="115">
        <f t="shared" si="2"/>
        <v>6.5</v>
      </c>
      <c r="I47" s="56"/>
      <c r="J47" s="56"/>
      <c r="K47" s="56">
        <f t="shared" si="3"/>
        <v>46</v>
      </c>
      <c r="L47" s="28">
        <f t="shared" si="4"/>
        <v>13</v>
      </c>
      <c r="M47" s="79">
        <f t="shared" si="6"/>
        <v>6.5</v>
      </c>
      <c r="O47" s="80">
        <f>M47+M48+M49</f>
        <v>93</v>
      </c>
    </row>
    <row r="48" spans="1:15" ht="12.75">
      <c r="A48" s="27">
        <v>32</v>
      </c>
      <c r="B48" s="28" t="str">
        <f>Registrazione!B47</f>
        <v>Chiomi Team</v>
      </c>
      <c r="C48" s="28" t="str">
        <f>Registrazione!C47</f>
        <v>Scotto Roberto</v>
      </c>
      <c r="D48" s="28">
        <f>Registrazione!G47</f>
        <v>55</v>
      </c>
      <c r="E48" s="1">
        <v>75</v>
      </c>
      <c r="F48" s="28">
        <f t="shared" si="0"/>
        <v>20</v>
      </c>
      <c r="G48" s="78">
        <f t="shared" si="1"/>
        <v>75</v>
      </c>
      <c r="H48" s="115">
        <f t="shared" si="2"/>
        <v>37.5</v>
      </c>
      <c r="I48" s="56"/>
      <c r="J48" s="56"/>
      <c r="K48" s="56">
        <f t="shared" si="3"/>
        <v>0</v>
      </c>
      <c r="L48" s="28">
        <f t="shared" si="4"/>
        <v>75</v>
      </c>
      <c r="M48" s="79">
        <f t="shared" si="6"/>
        <v>37.5</v>
      </c>
      <c r="O48" s="81"/>
    </row>
    <row r="49" spans="1:15" ht="12.75">
      <c r="A49" s="27">
        <v>33</v>
      </c>
      <c r="B49" s="28" t="str">
        <f>Registrazione!B48</f>
        <v>Chiomi Team</v>
      </c>
      <c r="C49" s="28" t="str">
        <f>Registrazione!C48</f>
        <v>Giandominici Jacopo</v>
      </c>
      <c r="D49" s="28">
        <f>Registrazione!G48</f>
        <v>76</v>
      </c>
      <c r="E49" s="1">
        <v>98</v>
      </c>
      <c r="F49" s="28">
        <f t="shared" si="0"/>
        <v>22</v>
      </c>
      <c r="G49" s="78">
        <f t="shared" si="1"/>
        <v>98</v>
      </c>
      <c r="H49" s="115">
        <f t="shared" si="2"/>
        <v>49</v>
      </c>
      <c r="I49" s="56"/>
      <c r="J49" s="56"/>
      <c r="K49" s="56">
        <f t="shared" si="3"/>
        <v>0</v>
      </c>
      <c r="L49" s="28">
        <f t="shared" si="4"/>
        <v>98</v>
      </c>
      <c r="M49" s="79">
        <f t="shared" si="6"/>
        <v>49</v>
      </c>
      <c r="O49" s="82"/>
    </row>
    <row r="50" spans="1:15" ht="12.75">
      <c r="A50" s="27">
        <v>34</v>
      </c>
      <c r="B50" s="28" t="str">
        <f>Registrazione!B49</f>
        <v>Battaglia Team</v>
      </c>
      <c r="C50" s="28" t="str">
        <f>Registrazione!C49</f>
        <v>Battaglia Gaspare</v>
      </c>
      <c r="D50" s="28">
        <f>Registrazione!G49</f>
        <v>90</v>
      </c>
      <c r="E50" s="1">
        <v>125</v>
      </c>
      <c r="F50" s="28">
        <f t="shared" si="0"/>
        <v>35</v>
      </c>
      <c r="G50" s="78">
        <f t="shared" si="1"/>
        <v>125</v>
      </c>
      <c r="H50" s="115">
        <f t="shared" si="2"/>
        <v>62.5</v>
      </c>
      <c r="I50" s="56"/>
      <c r="J50" s="56"/>
      <c r="K50" s="56">
        <f t="shared" si="3"/>
        <v>0</v>
      </c>
      <c r="L50" s="28">
        <f t="shared" si="4"/>
        <v>125</v>
      </c>
      <c r="M50" s="79">
        <f t="shared" si="6"/>
        <v>62.5</v>
      </c>
      <c r="O50" s="80">
        <f>M50+M51+M52</f>
        <v>163</v>
      </c>
    </row>
    <row r="51" spans="1:15" ht="12.75">
      <c r="A51" s="33">
        <v>35</v>
      </c>
      <c r="B51" s="28" t="str">
        <f>Registrazione!B50</f>
        <v>Battaglia Team</v>
      </c>
      <c r="C51" s="28" t="str">
        <f>Registrazione!C50</f>
        <v>Gallo Marco</v>
      </c>
      <c r="D51" s="28">
        <f>Registrazione!G50</f>
        <v>60</v>
      </c>
      <c r="E51" s="1">
        <v>83</v>
      </c>
      <c r="F51" s="28">
        <f t="shared" si="0"/>
        <v>23</v>
      </c>
      <c r="G51" s="78">
        <f t="shared" si="1"/>
        <v>83</v>
      </c>
      <c r="H51" s="115">
        <f t="shared" si="2"/>
        <v>41.5</v>
      </c>
      <c r="I51" s="56"/>
      <c r="J51" s="56"/>
      <c r="K51" s="56">
        <f t="shared" si="3"/>
        <v>0</v>
      </c>
      <c r="L51" s="28">
        <f t="shared" si="4"/>
        <v>83</v>
      </c>
      <c r="M51" s="79">
        <f t="shared" si="6"/>
        <v>41.5</v>
      </c>
      <c r="O51" s="81"/>
    </row>
    <row r="52" spans="1:15" ht="12.75">
      <c r="A52" s="33">
        <v>36</v>
      </c>
      <c r="B52" s="28" t="str">
        <f>Registrazione!B51</f>
        <v>Battaglia Team</v>
      </c>
      <c r="C52" s="28" t="str">
        <f>Registrazione!C51</f>
        <v>Gorno Tito</v>
      </c>
      <c r="D52" s="28">
        <f>Registrazione!G51</f>
        <v>80</v>
      </c>
      <c r="E52" s="1">
        <v>118</v>
      </c>
      <c r="F52" s="28">
        <f t="shared" si="0"/>
        <v>38</v>
      </c>
      <c r="G52" s="78">
        <f t="shared" si="1"/>
        <v>118</v>
      </c>
      <c r="H52" s="115">
        <f t="shared" si="2"/>
        <v>59</v>
      </c>
      <c r="I52" s="56"/>
      <c r="J52" s="56"/>
      <c r="K52" s="56">
        <f t="shared" si="3"/>
        <v>0</v>
      </c>
      <c r="L52" s="28">
        <f t="shared" si="4"/>
        <v>118</v>
      </c>
      <c r="M52" s="79">
        <f t="shared" si="6"/>
        <v>59</v>
      </c>
      <c r="O52" s="82"/>
    </row>
    <row r="53" spans="1:15" ht="12.75">
      <c r="A53" s="27">
        <v>37</v>
      </c>
      <c r="B53" s="28"/>
      <c r="C53" s="28" t="str">
        <f>Registrazione!C52</f>
        <v>Coquet Michael</v>
      </c>
      <c r="D53" s="28">
        <f>Registrazione!G52</f>
        <v>50</v>
      </c>
      <c r="E53" s="1">
        <v>56</v>
      </c>
      <c r="F53" s="28">
        <f t="shared" si="0"/>
        <v>6</v>
      </c>
      <c r="G53" s="78">
        <f t="shared" si="1"/>
        <v>56</v>
      </c>
      <c r="H53" s="115">
        <f t="shared" si="2"/>
        <v>28</v>
      </c>
      <c r="I53" s="56"/>
      <c r="J53" s="56"/>
      <c r="K53" s="56">
        <f t="shared" si="3"/>
        <v>0</v>
      </c>
      <c r="L53" s="28">
        <f t="shared" si="4"/>
        <v>56</v>
      </c>
      <c r="M53" s="79">
        <f t="shared" si="6"/>
        <v>28</v>
      </c>
      <c r="O53" s="80">
        <f>M53+M54</f>
        <v>28</v>
      </c>
    </row>
    <row r="54" spans="1:15" ht="12.75">
      <c r="A54" s="33">
        <v>38</v>
      </c>
      <c r="B54" s="28" t="str">
        <f>Registrazione!B53</f>
        <v>Pomigliano SC2</v>
      </c>
      <c r="C54" s="28" t="str">
        <f>Registrazione!C53</f>
        <v>Brivio Rossella</v>
      </c>
      <c r="D54" s="28">
        <f>Registrazione!G53</f>
        <v>60</v>
      </c>
      <c r="E54" s="1">
        <v>0</v>
      </c>
      <c r="F54" s="28">
        <f t="shared" si="0"/>
        <v>-60</v>
      </c>
      <c r="G54" s="78">
        <f t="shared" si="1"/>
        <v>-60</v>
      </c>
      <c r="H54" s="115">
        <f t="shared" si="2"/>
        <v>-30</v>
      </c>
      <c r="I54" s="56"/>
      <c r="J54" s="56"/>
      <c r="K54" s="56">
        <v>0</v>
      </c>
      <c r="L54" s="28">
        <f t="shared" si="4"/>
        <v>0</v>
      </c>
      <c r="M54" s="79">
        <v>0</v>
      </c>
      <c r="O54" s="81"/>
    </row>
    <row r="55" spans="1:15" ht="12.75">
      <c r="A55" s="27">
        <v>39</v>
      </c>
      <c r="B55" s="28" t="str">
        <f>Registrazione!B54</f>
        <v>Tresse Diving Club</v>
      </c>
      <c r="C55" s="28" t="str">
        <f>Registrazione!C54</f>
        <v>Parenti Paola</v>
      </c>
      <c r="D55" s="28">
        <f>Registrazione!G54</f>
        <v>120</v>
      </c>
      <c r="E55" s="1">
        <v>150</v>
      </c>
      <c r="F55" s="28">
        <f t="shared" si="0"/>
        <v>30</v>
      </c>
      <c r="G55" s="78">
        <f t="shared" si="1"/>
        <v>150</v>
      </c>
      <c r="H55" s="115">
        <f t="shared" si="2"/>
        <v>75</v>
      </c>
      <c r="I55" s="56"/>
      <c r="J55" s="56">
        <v>2</v>
      </c>
      <c r="K55" s="56">
        <f t="shared" si="3"/>
        <v>2</v>
      </c>
      <c r="L55" s="28">
        <f t="shared" si="4"/>
        <v>146</v>
      </c>
      <c r="M55" s="79">
        <f>H55-I55-J55</f>
        <v>73</v>
      </c>
      <c r="O55" s="80">
        <f>M55+M56</f>
        <v>131</v>
      </c>
    </row>
    <row r="56" spans="1:15" ht="12.75">
      <c r="A56" s="33">
        <v>40</v>
      </c>
      <c r="B56" s="28" t="str">
        <f>Registrazione!B55</f>
        <v>Tresse Diving Club</v>
      </c>
      <c r="C56" s="28" t="str">
        <f>Registrazione!C55</f>
        <v>Tagliabue Paola</v>
      </c>
      <c r="D56" s="28">
        <f>Registrazione!G55</f>
        <v>75</v>
      </c>
      <c r="E56" s="1">
        <v>116</v>
      </c>
      <c r="F56" s="28">
        <f t="shared" si="0"/>
        <v>41</v>
      </c>
      <c r="G56" s="78">
        <f t="shared" si="1"/>
        <v>116</v>
      </c>
      <c r="H56" s="115">
        <f t="shared" si="2"/>
        <v>58</v>
      </c>
      <c r="I56" s="56"/>
      <c r="J56" s="56"/>
      <c r="K56" s="56">
        <f t="shared" si="3"/>
        <v>0</v>
      </c>
      <c r="L56" s="28">
        <f t="shared" si="4"/>
        <v>116</v>
      </c>
      <c r="M56" s="79">
        <f>H56-I56-J56</f>
        <v>58</v>
      </c>
      <c r="O56" s="81"/>
    </row>
    <row r="57" spans="1:15" ht="12.75">
      <c r="A57" s="27">
        <v>41</v>
      </c>
      <c r="B57" s="28" t="str">
        <f>Registrazione!B56</f>
        <v>Blumood</v>
      </c>
      <c r="C57" s="28" t="str">
        <f>Registrazione!C56</f>
        <v>Muraro Silvia</v>
      </c>
      <c r="D57" s="28">
        <f>Registrazione!G56</f>
        <v>50</v>
      </c>
      <c r="E57" s="1">
        <v>81</v>
      </c>
      <c r="F57" s="28">
        <f t="shared" si="0"/>
        <v>31</v>
      </c>
      <c r="G57" s="78">
        <f t="shared" si="1"/>
        <v>81</v>
      </c>
      <c r="H57" s="115">
        <f t="shared" si="2"/>
        <v>40.5</v>
      </c>
      <c r="I57" s="56"/>
      <c r="J57" s="56"/>
      <c r="K57" s="56">
        <f t="shared" si="3"/>
        <v>0</v>
      </c>
      <c r="L57" s="28">
        <f t="shared" si="4"/>
        <v>81</v>
      </c>
      <c r="M57" s="79">
        <f>H57-I57-J57</f>
        <v>40.5</v>
      </c>
      <c r="O57" s="80">
        <f>M57</f>
        <v>40.5</v>
      </c>
    </row>
    <row r="58" ht="12.75">
      <c r="A58" s="27"/>
    </row>
    <row r="59" ht="12.75">
      <c r="A59" s="27"/>
    </row>
    <row r="60" ht="12.75">
      <c r="A60" s="27"/>
    </row>
    <row r="61" ht="12.75">
      <c r="A61" s="27"/>
    </row>
  </sheetData>
  <mergeCells count="21">
    <mergeCell ref="K13:K14"/>
    <mergeCell ref="L13:L14"/>
    <mergeCell ref="M13:M14"/>
    <mergeCell ref="N13:N14"/>
    <mergeCell ref="A11:N11"/>
    <mergeCell ref="A13:A15"/>
    <mergeCell ref="B13:B15"/>
    <mergeCell ref="C13:C14"/>
    <mergeCell ref="D13:D14"/>
    <mergeCell ref="E13:E14"/>
    <mergeCell ref="F13:F14"/>
    <mergeCell ref="G13:H14"/>
    <mergeCell ref="I13:I14"/>
    <mergeCell ref="J13:J14"/>
    <mergeCell ref="A2:B9"/>
    <mergeCell ref="C2:M3"/>
    <mergeCell ref="N2:N9"/>
    <mergeCell ref="C4:M4"/>
    <mergeCell ref="C5:M5"/>
    <mergeCell ref="C6:M6"/>
    <mergeCell ref="C7:M9"/>
  </mergeCells>
  <printOptions gridLines="1" horizontalCentered="1"/>
  <pageMargins left="0.35000000000000003" right="0.5902777777777778" top="0.5201388888888889" bottom="0.42986111111111114" header="0.27569444444444446" footer="0.31527777777777777"/>
  <pageSetup fitToHeight="0" horizontalDpi="300" verticalDpi="300" orientation="landscape" paperSize="9" scale="80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4">
      <selection activeCell="B57" sqref="B57"/>
    </sheetView>
  </sheetViews>
  <sheetFormatPr defaultColWidth="9.140625" defaultRowHeight="12.75"/>
  <cols>
    <col min="1" max="1" width="4.8515625" style="280" customWidth="1"/>
    <col min="2" max="2" width="27.7109375" style="1" customWidth="1"/>
    <col min="3" max="3" width="23.00390625" style="2" customWidth="1"/>
    <col min="4" max="4" width="8.421875" style="1" customWidth="1"/>
    <col min="5" max="6" width="6.7109375" style="1" customWidth="1"/>
    <col min="7" max="7" width="18.00390625" style="1" customWidth="1"/>
    <col min="8" max="8" width="16.00390625" style="128" customWidth="1"/>
    <col min="9" max="9" width="8.28125" style="1" customWidth="1"/>
    <col min="10" max="16384" width="9.00390625" style="0" customWidth="1"/>
  </cols>
  <sheetData>
    <row r="1" ht="12.75">
      <c r="A1" s="189"/>
    </row>
    <row r="2" spans="1:9" s="5" customFormat="1" ht="17.25" customHeight="1">
      <c r="A2" s="248"/>
      <c r="B2" s="85"/>
      <c r="C2" s="85"/>
      <c r="D2" s="85"/>
      <c r="E2" s="85"/>
      <c r="F2" s="85"/>
      <c r="G2" s="85"/>
      <c r="H2" s="129"/>
      <c r="I2" s="10"/>
    </row>
    <row r="3" spans="1:9" s="5" customFormat="1" ht="4.5" customHeight="1">
      <c r="A3" s="250"/>
      <c r="B3" s="88"/>
      <c r="C3" s="88"/>
      <c r="D3" s="88"/>
      <c r="E3" s="88"/>
      <c r="F3" s="88"/>
      <c r="G3" s="88"/>
      <c r="H3" s="130"/>
      <c r="I3" s="10"/>
    </row>
    <row r="4" spans="1:9" s="5" customFormat="1" ht="27" customHeight="1">
      <c r="A4" s="181" t="str">
        <f>Registrazione!A4</f>
        <v>"1° TROFEO CITTA' DI PISA 2004"</v>
      </c>
      <c r="B4" s="181"/>
      <c r="C4" s="181"/>
      <c r="D4" s="181"/>
      <c r="E4" s="181"/>
      <c r="F4" s="181"/>
      <c r="G4" s="181"/>
      <c r="H4" s="181"/>
      <c r="I4" s="10"/>
    </row>
    <row r="5" spans="1:9" s="5" customFormat="1" ht="15.75">
      <c r="A5" s="182" t="str">
        <f>Registrazione!A5</f>
        <v>Associazione Sportiva Centro Sub Pisa</v>
      </c>
      <c r="B5" s="182"/>
      <c r="C5" s="182"/>
      <c r="D5" s="182"/>
      <c r="E5" s="182"/>
      <c r="F5" s="182"/>
      <c r="G5" s="182"/>
      <c r="H5" s="182"/>
      <c r="I5" s="10"/>
    </row>
    <row r="6" spans="1:9" s="5" customFormat="1" ht="12.75">
      <c r="A6" s="183" t="str">
        <f>Registrazione!A6</f>
        <v>CASCINA (PI) - 31 Ottobre 2004</v>
      </c>
      <c r="B6" s="183"/>
      <c r="C6" s="183"/>
      <c r="D6" s="183"/>
      <c r="E6" s="183"/>
      <c r="F6" s="183"/>
      <c r="G6" s="183"/>
      <c r="H6" s="183"/>
      <c r="I6" s="10"/>
    </row>
    <row r="7" spans="1:9" s="5" customFormat="1" ht="12.75">
      <c r="A7" s="184"/>
      <c r="B7" s="184"/>
      <c r="C7" s="184"/>
      <c r="D7" s="184"/>
      <c r="E7" s="184"/>
      <c r="F7" s="184"/>
      <c r="G7" s="184"/>
      <c r="H7" s="184"/>
      <c r="I7" s="10"/>
    </row>
    <row r="8" spans="1:9" s="5" customFormat="1" ht="7.5" customHeight="1">
      <c r="A8" s="293"/>
      <c r="B8" s="91"/>
      <c r="C8" s="91"/>
      <c r="D8" s="91"/>
      <c r="E8" s="91"/>
      <c r="F8" s="91"/>
      <c r="G8" s="91"/>
      <c r="H8" s="131"/>
      <c r="I8" s="10"/>
    </row>
    <row r="9" spans="1:9" s="5" customFormat="1" ht="12.75">
      <c r="A9" s="248"/>
      <c r="B9" s="85"/>
      <c r="C9" s="85"/>
      <c r="D9" s="85"/>
      <c r="E9" s="85"/>
      <c r="F9" s="85"/>
      <c r="G9" s="85"/>
      <c r="H9" s="129"/>
      <c r="I9" s="10"/>
    </row>
    <row r="10" spans="1:9" s="5" customFormat="1" ht="6.75" customHeight="1">
      <c r="A10" s="294"/>
      <c r="B10" s="12"/>
      <c r="C10" s="12"/>
      <c r="D10" s="12"/>
      <c r="E10" s="12"/>
      <c r="F10" s="12"/>
      <c r="G10" s="12"/>
      <c r="H10" s="132"/>
      <c r="I10" s="10"/>
    </row>
    <row r="11" spans="1:9" s="5" customFormat="1" ht="15">
      <c r="A11" s="185" t="s">
        <v>288</v>
      </c>
      <c r="B11" s="185"/>
      <c r="C11" s="185"/>
      <c r="D11" s="185"/>
      <c r="E11" s="185"/>
      <c r="F11" s="185"/>
      <c r="G11" s="185"/>
      <c r="H11" s="185"/>
      <c r="I11" s="94"/>
    </row>
    <row r="12" spans="1:9" s="5" customFormat="1" ht="7.5" customHeight="1">
      <c r="A12" s="116"/>
      <c r="B12" s="12"/>
      <c r="C12" s="12"/>
      <c r="D12" s="9"/>
      <c r="E12" s="9"/>
      <c r="F12" s="9"/>
      <c r="G12" s="9"/>
      <c r="H12" s="133"/>
      <c r="I12" s="10"/>
    </row>
    <row r="13" spans="1:9" ht="36" customHeight="1">
      <c r="A13" s="269"/>
      <c r="B13" s="179" t="s">
        <v>289</v>
      </c>
      <c r="C13" s="145" t="s">
        <v>290</v>
      </c>
      <c r="D13" s="146" t="s">
        <v>291</v>
      </c>
      <c r="E13" s="146"/>
      <c r="F13" s="146"/>
      <c r="G13" s="164" t="s">
        <v>292</v>
      </c>
      <c r="H13" s="186" t="s">
        <v>293</v>
      </c>
      <c r="I13" s="95"/>
    </row>
    <row r="14" spans="1:9" ht="12.75" customHeight="1">
      <c r="A14" s="269"/>
      <c r="B14" s="179"/>
      <c r="C14" s="145"/>
      <c r="D14" s="175" t="s">
        <v>294</v>
      </c>
      <c r="E14" s="187" t="s">
        <v>295</v>
      </c>
      <c r="F14" s="188" t="s">
        <v>296</v>
      </c>
      <c r="G14" s="164"/>
      <c r="H14" s="186"/>
      <c r="I14" s="95"/>
    </row>
    <row r="15" spans="1:9" s="21" customFormat="1" ht="12" customHeight="1">
      <c r="A15" s="269"/>
      <c r="B15" s="179"/>
      <c r="C15" s="97" t="s">
        <v>297</v>
      </c>
      <c r="D15" s="175"/>
      <c r="E15" s="187"/>
      <c r="F15" s="188"/>
      <c r="G15" s="164"/>
      <c r="H15" s="186"/>
      <c r="I15" s="95"/>
    </row>
    <row r="16" spans="1:9" s="21" customFormat="1" ht="5.25" customHeight="1">
      <c r="A16" s="276"/>
      <c r="B16" s="25"/>
      <c r="C16" s="25"/>
      <c r="D16" s="12"/>
      <c r="E16" s="12"/>
      <c r="F16" s="12"/>
      <c r="G16" s="12"/>
      <c r="H16" s="134"/>
      <c r="I16" s="10"/>
    </row>
    <row r="17" spans="1:9" s="29" customFormat="1" ht="15.75">
      <c r="A17" s="279">
        <v>1</v>
      </c>
      <c r="B17" s="28" t="str">
        <f>Registrazione!B41</f>
        <v>MC2 SportWay</v>
      </c>
      <c r="C17" s="28" t="str">
        <f>Registrazione!C41</f>
        <v>Leuci Homar</v>
      </c>
      <c r="D17" s="28">
        <f>'Prova Din'!E42</f>
        <v>157</v>
      </c>
      <c r="E17" s="78">
        <f>'Prova Din'!K42</f>
        <v>0</v>
      </c>
      <c r="F17" s="77">
        <f>'Prova Din'!M42</f>
        <v>78.5</v>
      </c>
      <c r="G17" s="103">
        <f aca="true" t="shared" si="0" ref="G17:G54">F17</f>
        <v>78.5</v>
      </c>
      <c r="H17" s="104"/>
      <c r="I17" s="78"/>
    </row>
    <row r="18" spans="1:9" s="29" customFormat="1" ht="15.75">
      <c r="A18" s="285">
        <v>2</v>
      </c>
      <c r="B18" s="30" t="str">
        <f>Registrazione!B54</f>
        <v>Tresse Diving Club</v>
      </c>
      <c r="C18" s="30" t="str">
        <f>Registrazione!C54</f>
        <v>Parenti Paola</v>
      </c>
      <c r="D18" s="28">
        <f>'Prova Din'!E55</f>
        <v>150</v>
      </c>
      <c r="E18" s="56">
        <f>'Prova Din'!K55</f>
        <v>2</v>
      </c>
      <c r="F18" s="77">
        <f>'Prova Din'!M55</f>
        <v>73</v>
      </c>
      <c r="G18" s="105">
        <f t="shared" si="0"/>
        <v>73</v>
      </c>
      <c r="H18" s="128"/>
      <c r="I18" s="56"/>
    </row>
    <row r="19" spans="1:9" s="284" customFormat="1" ht="15.75">
      <c r="A19" s="285">
        <v>3</v>
      </c>
      <c r="B19" s="280" t="str">
        <f>Registrazione!B42</f>
        <v>MC2 SportWay</v>
      </c>
      <c r="C19" s="280" t="str">
        <f>Registrazione!C42</f>
        <v>Garaldi Matteo</v>
      </c>
      <c r="D19" s="280">
        <f>'Prova Din'!E43</f>
        <v>134</v>
      </c>
      <c r="E19" s="295">
        <f>'Prova Din'!K43</f>
        <v>0</v>
      </c>
      <c r="F19" s="281">
        <f>'Prova Din'!M43</f>
        <v>67</v>
      </c>
      <c r="G19" s="282">
        <f t="shared" si="0"/>
        <v>67</v>
      </c>
      <c r="H19" s="288"/>
      <c r="I19" s="283"/>
    </row>
    <row r="20" spans="1:9" s="286" customFormat="1" ht="15.75">
      <c r="A20" s="285">
        <v>4</v>
      </c>
      <c r="B20" s="280" t="str">
        <f>Registrazione!B49</f>
        <v>Battaglia Team</v>
      </c>
      <c r="C20" s="280" t="str">
        <f>Registrazione!C49</f>
        <v>Battaglia Gaspare</v>
      </c>
      <c r="D20" s="280">
        <f>'Prova Din'!E50</f>
        <v>125</v>
      </c>
      <c r="E20" s="295">
        <f>'Prova Din'!K50</f>
        <v>0</v>
      </c>
      <c r="F20" s="281">
        <f>'Prova Din'!M50</f>
        <v>62.5</v>
      </c>
      <c r="G20" s="282">
        <f t="shared" si="0"/>
        <v>62.5</v>
      </c>
      <c r="H20" s="288"/>
      <c r="I20" s="283"/>
    </row>
    <row r="21" spans="1:9" s="286" customFormat="1" ht="15.75">
      <c r="A21" s="285">
        <v>5</v>
      </c>
      <c r="B21" s="280" t="str">
        <f>Registrazione!B51</f>
        <v>Battaglia Team</v>
      </c>
      <c r="C21" s="280" t="str">
        <f>Registrazione!C51</f>
        <v>Gorno Tito</v>
      </c>
      <c r="D21" s="280">
        <f>'Prova Din'!E52</f>
        <v>118</v>
      </c>
      <c r="E21" s="295">
        <f>'Prova Din'!K52</f>
        <v>0</v>
      </c>
      <c r="F21" s="281">
        <f>'Prova Din'!M52</f>
        <v>59</v>
      </c>
      <c r="G21" s="282">
        <f t="shared" si="0"/>
        <v>59</v>
      </c>
      <c r="H21" s="288"/>
      <c r="I21" s="283"/>
    </row>
    <row r="22" spans="1:9" ht="15.75">
      <c r="A22" s="285">
        <v>6</v>
      </c>
      <c r="B22" s="30" t="str">
        <f>Registrazione!B55</f>
        <v>Tresse Diving Club</v>
      </c>
      <c r="C22" s="30" t="str">
        <f>Registrazione!C55</f>
        <v>Tagliabue Paola</v>
      </c>
      <c r="D22" s="28">
        <f>'Prova Din'!E56</f>
        <v>116</v>
      </c>
      <c r="E22" s="56">
        <f>'Prova Din'!K56</f>
        <v>0</v>
      </c>
      <c r="F22" s="77">
        <f>'Prova Din'!M56</f>
        <v>58</v>
      </c>
      <c r="G22" s="105">
        <f t="shared" si="0"/>
        <v>58</v>
      </c>
      <c r="I22" s="56"/>
    </row>
    <row r="23" spans="1:9" s="286" customFormat="1" ht="15.75">
      <c r="A23" s="285">
        <v>7</v>
      </c>
      <c r="B23" s="280" t="str">
        <f>Registrazione!B40</f>
        <v>MC2 SportWay</v>
      </c>
      <c r="C23" s="280" t="str">
        <f>Registrazione!C40</f>
        <v>Zappettini Massimiliano</v>
      </c>
      <c r="D23" s="280">
        <f>'Prova Din'!E41</f>
        <v>114</v>
      </c>
      <c r="E23" s="295">
        <f>'Prova Din'!K41</f>
        <v>0</v>
      </c>
      <c r="F23" s="281">
        <f>'Prova Din'!M41</f>
        <v>57</v>
      </c>
      <c r="G23" s="282">
        <f t="shared" si="0"/>
        <v>57</v>
      </c>
      <c r="H23" s="288"/>
      <c r="I23" s="283"/>
    </row>
    <row r="24" spans="1:9" s="286" customFormat="1" ht="15.75">
      <c r="A24" s="285">
        <v>8</v>
      </c>
      <c r="B24" s="280" t="str">
        <f>Registrazione!B37</f>
        <v>Big Fish Team Pisa</v>
      </c>
      <c r="C24" s="280" t="str">
        <f>Registrazione!C37</f>
        <v>La Rosa Giuseppe</v>
      </c>
      <c r="D24" s="280">
        <f>'Prova Din'!E38</f>
        <v>110</v>
      </c>
      <c r="E24" s="295">
        <f>'Prova Din'!K38</f>
        <v>0</v>
      </c>
      <c r="F24" s="281">
        <f>'Prova Din'!M38</f>
        <v>55</v>
      </c>
      <c r="G24" s="282">
        <f t="shared" si="0"/>
        <v>55</v>
      </c>
      <c r="H24" s="288"/>
      <c r="I24" s="283"/>
    </row>
    <row r="25" spans="1:9" s="286" customFormat="1" ht="15.75">
      <c r="A25" s="285">
        <v>9</v>
      </c>
      <c r="B25" s="280" t="str">
        <f>Registrazione!B27</f>
        <v>Centro Sub Pisa</v>
      </c>
      <c r="C25" s="280" t="str">
        <f>Registrazione!C27</f>
        <v>Pertusati Marco</v>
      </c>
      <c r="D25" s="280">
        <f>'Prova Din'!E28</f>
        <v>100</v>
      </c>
      <c r="E25" s="295">
        <f>'Prova Din'!K28</f>
        <v>0</v>
      </c>
      <c r="F25" s="281">
        <f>'Prova Din'!M28</f>
        <v>50</v>
      </c>
      <c r="G25" s="282">
        <f t="shared" si="0"/>
        <v>50</v>
      </c>
      <c r="H25" s="288"/>
      <c r="I25" s="283"/>
    </row>
    <row r="26" spans="1:9" s="286" customFormat="1" ht="15.75">
      <c r="A26" s="285">
        <v>10</v>
      </c>
      <c r="B26" s="280" t="str">
        <f>Registrazione!B48</f>
        <v>Chiomi Team</v>
      </c>
      <c r="C26" s="280" t="str">
        <f>Registrazione!C48</f>
        <v>Giandominici Jacopo</v>
      </c>
      <c r="D26" s="280">
        <f>'Prova Din'!E49</f>
        <v>98</v>
      </c>
      <c r="E26" s="295">
        <f>'Prova Din'!K49</f>
        <v>0</v>
      </c>
      <c r="F26" s="281">
        <f>'Prova Din'!M49</f>
        <v>49</v>
      </c>
      <c r="G26" s="282">
        <f t="shared" si="0"/>
        <v>49</v>
      </c>
      <c r="H26" s="288"/>
      <c r="I26" s="283"/>
    </row>
    <row r="27" spans="1:9" s="286" customFormat="1" ht="15.75">
      <c r="A27" s="285">
        <v>11</v>
      </c>
      <c r="B27" s="280" t="str">
        <f>Registrazione!B38</f>
        <v>Big Fish Team Pisa</v>
      </c>
      <c r="C27" s="280" t="str">
        <f>Registrazione!C38</f>
        <v>Nencetti Manrico</v>
      </c>
      <c r="D27" s="280">
        <f>'Prova Din'!E39</f>
        <v>93</v>
      </c>
      <c r="E27" s="295">
        <f>'Prova Din'!K39</f>
        <v>0</v>
      </c>
      <c r="F27" s="281">
        <f>'Prova Din'!M39</f>
        <v>46.5</v>
      </c>
      <c r="G27" s="282">
        <f t="shared" si="0"/>
        <v>46.5</v>
      </c>
      <c r="H27" s="288"/>
      <c r="I27" s="283"/>
    </row>
    <row r="28" spans="1:9" s="286" customFormat="1" ht="15.75">
      <c r="A28" s="285">
        <v>12</v>
      </c>
      <c r="B28" s="280" t="str">
        <f>Registrazione!B45</f>
        <v>Apnea Firenze</v>
      </c>
      <c r="C28" s="280" t="str">
        <f>Registrazione!C45</f>
        <v>Calvisi Samuel</v>
      </c>
      <c r="D28" s="280">
        <f>'Prova Din'!E46</f>
        <v>92</v>
      </c>
      <c r="E28" s="295">
        <f>'Prova Din'!K46</f>
        <v>0</v>
      </c>
      <c r="F28" s="281">
        <f>'Prova Din'!M46</f>
        <v>46</v>
      </c>
      <c r="G28" s="282">
        <f t="shared" si="0"/>
        <v>46</v>
      </c>
      <c r="H28" s="288"/>
      <c r="I28" s="283"/>
    </row>
    <row r="29" spans="1:9" s="286" customFormat="1" ht="15.75">
      <c r="A29" s="285">
        <v>13</v>
      </c>
      <c r="B29" s="280" t="str">
        <f>Registrazione!B44</f>
        <v>Apnea Firenze</v>
      </c>
      <c r="C29" s="280" t="str">
        <f>Registrazione!C44</f>
        <v>Brocchi Davide</v>
      </c>
      <c r="D29" s="280">
        <f>'Prova Din'!E45</f>
        <v>92</v>
      </c>
      <c r="E29" s="295">
        <f>'Prova Din'!K45</f>
        <v>0</v>
      </c>
      <c r="F29" s="281">
        <f>'Prova Din'!M45</f>
        <v>46</v>
      </c>
      <c r="G29" s="282">
        <f t="shared" si="0"/>
        <v>46</v>
      </c>
      <c r="H29" s="288"/>
      <c r="I29" s="283"/>
    </row>
    <row r="30" spans="1:9" s="286" customFormat="1" ht="15.75">
      <c r="A30" s="285">
        <v>14</v>
      </c>
      <c r="B30" s="280" t="str">
        <f>Registrazione!B34</f>
        <v>Sea Project</v>
      </c>
      <c r="C30" s="280" t="str">
        <f>Registrazione!C34</f>
        <v>Lazzeri Filippo</v>
      </c>
      <c r="D30" s="280">
        <f>'Prova Din'!E35</f>
        <v>85</v>
      </c>
      <c r="E30" s="295">
        <f>'Prova Din'!K35</f>
        <v>0</v>
      </c>
      <c r="F30" s="281">
        <f>'Prova Din'!M35</f>
        <v>42.5</v>
      </c>
      <c r="G30" s="282">
        <f t="shared" si="0"/>
        <v>42.5</v>
      </c>
      <c r="H30" s="288"/>
      <c r="I30" s="283"/>
    </row>
    <row r="31" spans="1:9" s="286" customFormat="1" ht="15.75">
      <c r="A31" s="285">
        <v>15</v>
      </c>
      <c r="B31" s="280" t="str">
        <f>Registrazione!B50</f>
        <v>Battaglia Team</v>
      </c>
      <c r="C31" s="280" t="str">
        <f>Registrazione!C50</f>
        <v>Gallo Marco</v>
      </c>
      <c r="D31" s="280">
        <f>'Prova Din'!E51</f>
        <v>83</v>
      </c>
      <c r="E31" s="295">
        <f>'Prova Din'!K51</f>
        <v>0</v>
      </c>
      <c r="F31" s="281">
        <f>'Prova Din'!M51</f>
        <v>41.5</v>
      </c>
      <c r="G31" s="282">
        <f t="shared" si="0"/>
        <v>41.5</v>
      </c>
      <c r="H31" s="288"/>
      <c r="I31" s="283"/>
    </row>
    <row r="32" spans="1:9" ht="15.75">
      <c r="A32" s="285">
        <v>16</v>
      </c>
      <c r="B32" s="30" t="str">
        <f>Registrazione!B56</f>
        <v>Blumood</v>
      </c>
      <c r="C32" s="30" t="str">
        <f>Registrazione!C56</f>
        <v>Muraro Silvia</v>
      </c>
      <c r="D32" s="28">
        <f>'Prova Din'!E57</f>
        <v>81</v>
      </c>
      <c r="E32" s="56">
        <f>'Prova Din'!K57</f>
        <v>0</v>
      </c>
      <c r="F32" s="77">
        <f>'Prova Din'!M57</f>
        <v>40.5</v>
      </c>
      <c r="G32" s="105">
        <f t="shared" si="0"/>
        <v>40.5</v>
      </c>
      <c r="I32" s="56"/>
    </row>
    <row r="33" spans="1:9" s="286" customFormat="1" ht="15.75">
      <c r="A33" s="285">
        <v>17</v>
      </c>
      <c r="B33" s="280" t="str">
        <f>Registrazione!B36</f>
        <v>Sea Project</v>
      </c>
      <c r="C33" s="280" t="str">
        <f>Registrazione!C36</f>
        <v>Landini Lorenzo</v>
      </c>
      <c r="D33" s="280">
        <f>'Prova Din'!E37</f>
        <v>80</v>
      </c>
      <c r="E33" s="295">
        <f>'Prova Din'!K37</f>
        <v>0</v>
      </c>
      <c r="F33" s="281">
        <f>'Prova Din'!M37</f>
        <v>40</v>
      </c>
      <c r="G33" s="282">
        <f t="shared" si="0"/>
        <v>40</v>
      </c>
      <c r="H33" s="288"/>
      <c r="I33" s="283"/>
    </row>
    <row r="34" spans="1:9" s="286" customFormat="1" ht="15.75">
      <c r="A34" s="285">
        <v>18</v>
      </c>
      <c r="B34" s="280" t="str">
        <f>Registrazione!B25</f>
        <v>Centro Sub Pisa</v>
      </c>
      <c r="C34" s="280" t="str">
        <f>Registrazione!C25</f>
        <v>Navarino Massimiliano</v>
      </c>
      <c r="D34" s="280">
        <f>'Prova Din'!E26</f>
        <v>81</v>
      </c>
      <c r="E34" s="295">
        <f>'Prova Din'!K26</f>
        <v>2</v>
      </c>
      <c r="F34" s="281">
        <f>'Prova Din'!M26</f>
        <v>38.5</v>
      </c>
      <c r="G34" s="282">
        <f t="shared" si="0"/>
        <v>38.5</v>
      </c>
      <c r="H34" s="288"/>
      <c r="I34" s="283"/>
    </row>
    <row r="35" spans="1:9" s="286" customFormat="1" ht="15.75">
      <c r="A35" s="285">
        <v>19</v>
      </c>
      <c r="B35" s="280" t="str">
        <f>Registrazione!B39</f>
        <v>Big Fish Team Pisa</v>
      </c>
      <c r="C35" s="280" t="str">
        <f>Registrazione!C39</f>
        <v>Passera Mirco</v>
      </c>
      <c r="D35" s="280">
        <f>'Prova Din'!E40</f>
        <v>75</v>
      </c>
      <c r="E35" s="295">
        <f>'Prova Din'!K40</f>
        <v>0</v>
      </c>
      <c r="F35" s="281">
        <f>'Prova Din'!M40</f>
        <v>37.5</v>
      </c>
      <c r="G35" s="282">
        <f t="shared" si="0"/>
        <v>37.5</v>
      </c>
      <c r="H35" s="288"/>
      <c r="I35" s="283"/>
    </row>
    <row r="36" spans="1:9" s="286" customFormat="1" ht="15.75">
      <c r="A36" s="285">
        <v>20</v>
      </c>
      <c r="B36" s="280" t="str">
        <f>Registrazione!B35</f>
        <v>Sea Project</v>
      </c>
      <c r="C36" s="280" t="str">
        <f>Registrazione!C35</f>
        <v>Stamerra Danilo</v>
      </c>
      <c r="D36" s="280">
        <f>'Prova Din'!E36</f>
        <v>75</v>
      </c>
      <c r="E36" s="295">
        <f>'Prova Din'!K36</f>
        <v>0</v>
      </c>
      <c r="F36" s="281">
        <f>'Prova Din'!M36</f>
        <v>37.5</v>
      </c>
      <c r="G36" s="282">
        <f t="shared" si="0"/>
        <v>37.5</v>
      </c>
      <c r="H36" s="288"/>
      <c r="I36" s="283"/>
    </row>
    <row r="37" spans="1:9" s="286" customFormat="1" ht="15.75">
      <c r="A37" s="285">
        <v>21</v>
      </c>
      <c r="B37" s="280" t="str">
        <f>Registrazione!B47</f>
        <v>Chiomi Team</v>
      </c>
      <c r="C37" s="280" t="str">
        <f>Registrazione!C47</f>
        <v>Scotto Roberto</v>
      </c>
      <c r="D37" s="280">
        <f>'Prova Din'!E48</f>
        <v>75</v>
      </c>
      <c r="E37" s="295">
        <f>'Prova Din'!K48</f>
        <v>0</v>
      </c>
      <c r="F37" s="281">
        <f>'Prova Din'!M48</f>
        <v>37.5</v>
      </c>
      <c r="G37" s="282">
        <f t="shared" si="0"/>
        <v>37.5</v>
      </c>
      <c r="H37" s="288"/>
      <c r="I37" s="283"/>
    </row>
    <row r="38" spans="1:9" s="286" customFormat="1" ht="15.75">
      <c r="A38" s="285">
        <v>22</v>
      </c>
      <c r="B38" s="280" t="str">
        <f>Registrazione!B26</f>
        <v>Centro Sub Pisa</v>
      </c>
      <c r="C38" s="280" t="str">
        <f>Registrazione!C26</f>
        <v>Chiappe Alessandro</v>
      </c>
      <c r="D38" s="280">
        <f>'Prova Din'!E27</f>
        <v>74</v>
      </c>
      <c r="E38" s="295">
        <f>'Prova Din'!K27</f>
        <v>1</v>
      </c>
      <c r="F38" s="281">
        <f>'Prova Din'!M27</f>
        <v>36.5</v>
      </c>
      <c r="G38" s="282">
        <f t="shared" si="0"/>
        <v>36.5</v>
      </c>
      <c r="H38" s="288"/>
      <c r="I38" s="283"/>
    </row>
    <row r="39" spans="1:9" s="286" customFormat="1" ht="15.75">
      <c r="A39" s="285">
        <v>23</v>
      </c>
      <c r="B39" s="280" t="str">
        <f>Registrazione!B16</f>
        <v>AAC2 Barracuda C. Bergamo</v>
      </c>
      <c r="C39" s="280" t="str">
        <f>Registrazione!C16</f>
        <v>Sergio Fabio</v>
      </c>
      <c r="D39" s="280">
        <f>'Prova Din'!E17</f>
        <v>68</v>
      </c>
      <c r="E39" s="295">
        <f>'Prova Din'!K17</f>
        <v>0</v>
      </c>
      <c r="F39" s="281">
        <f>'Prova Din'!M17</f>
        <v>34</v>
      </c>
      <c r="G39" s="282">
        <f t="shared" si="0"/>
        <v>34</v>
      </c>
      <c r="H39" s="288"/>
      <c r="I39" s="283"/>
    </row>
    <row r="40" spans="1:9" s="286" customFormat="1" ht="15.75">
      <c r="A40" s="285">
        <v>24</v>
      </c>
      <c r="B40" s="280" t="str">
        <f>Registrazione!B31</f>
        <v>Plus Ultra</v>
      </c>
      <c r="C40" s="280" t="str">
        <f>Registrazione!C31</f>
        <v>Mussati Giorgio</v>
      </c>
      <c r="D40" s="280">
        <f>'Prova Din'!E32</f>
        <v>67</v>
      </c>
      <c r="E40" s="295">
        <f>'Prova Din'!K32</f>
        <v>0</v>
      </c>
      <c r="F40" s="281">
        <f>'Prova Din'!M32</f>
        <v>33.5</v>
      </c>
      <c r="G40" s="282">
        <f t="shared" si="0"/>
        <v>33.5</v>
      </c>
      <c r="H40" s="288"/>
      <c r="I40" s="283"/>
    </row>
    <row r="41" spans="1:9" s="286" customFormat="1" ht="15.75">
      <c r="A41" s="285">
        <v>25</v>
      </c>
      <c r="B41" s="280" t="str">
        <f>Registrazione!B33</f>
        <v>Plus Ultra</v>
      </c>
      <c r="C41" s="280" t="str">
        <f>Registrazione!C33</f>
        <v>Pollice Andrea</v>
      </c>
      <c r="D41" s="280">
        <f>'Prova Din'!E34</f>
        <v>70</v>
      </c>
      <c r="E41" s="295">
        <f>'Prova Din'!K34</f>
        <v>2</v>
      </c>
      <c r="F41" s="281">
        <f>'Prova Din'!M34</f>
        <v>33</v>
      </c>
      <c r="G41" s="282">
        <f t="shared" si="0"/>
        <v>33</v>
      </c>
      <c r="H41" s="288"/>
      <c r="I41" s="283"/>
    </row>
    <row r="42" spans="1:9" ht="15.75">
      <c r="A42" s="285">
        <v>26</v>
      </c>
      <c r="B42" s="30" t="str">
        <f>Registrazione!B20</f>
        <v>Lega Navale Sez. di Quinto</v>
      </c>
      <c r="C42" s="30" t="str">
        <f>Registrazione!C20</f>
        <v>Giuntini Gaia</v>
      </c>
      <c r="D42" s="28">
        <f>'Prova Din'!E21</f>
        <v>60</v>
      </c>
      <c r="E42" s="56">
        <f>'Prova Din'!K21</f>
        <v>0</v>
      </c>
      <c r="F42" s="77">
        <f>'Prova Din'!M21</f>
        <v>30</v>
      </c>
      <c r="G42" s="105">
        <f t="shared" si="0"/>
        <v>30</v>
      </c>
      <c r="I42" s="56"/>
    </row>
    <row r="43" spans="1:9" ht="15.75">
      <c r="A43" s="285">
        <v>27</v>
      </c>
      <c r="B43" s="30" t="str">
        <f>Registrazione!B19</f>
        <v>Lega Navale Sez. di Quinto</v>
      </c>
      <c r="C43" s="30" t="str">
        <f>Registrazione!C19</f>
        <v>Boeri Sara</v>
      </c>
      <c r="D43" s="28">
        <f>'Prova Din'!E20</f>
        <v>57</v>
      </c>
      <c r="E43" s="56">
        <f>'Prova Din'!K20</f>
        <v>0</v>
      </c>
      <c r="F43" s="77">
        <f>'Prova Din'!M20</f>
        <v>28.5</v>
      </c>
      <c r="G43" s="105">
        <f t="shared" si="0"/>
        <v>28.5</v>
      </c>
      <c r="I43" s="56"/>
    </row>
    <row r="44" spans="1:9" s="286" customFormat="1" ht="15.75">
      <c r="A44" s="285">
        <v>28</v>
      </c>
      <c r="B44" s="280" t="str">
        <f>Registrazione!B32</f>
        <v>Plus Ultra</v>
      </c>
      <c r="C44" s="280" t="str">
        <f>Registrazione!C32</f>
        <v>Fornasier Augusto</v>
      </c>
      <c r="D44" s="280">
        <f>'Prova Din'!E33</f>
        <v>58</v>
      </c>
      <c r="E44" s="295">
        <f>'Prova Din'!K33</f>
        <v>2</v>
      </c>
      <c r="F44" s="281">
        <f>'Prova Din'!M33</f>
        <v>28</v>
      </c>
      <c r="G44" s="282">
        <f t="shared" si="0"/>
        <v>28</v>
      </c>
      <c r="H44" s="288"/>
      <c r="I44" s="283"/>
    </row>
    <row r="45" spans="1:9" s="286" customFormat="1" ht="15.75">
      <c r="A45" s="285">
        <v>29</v>
      </c>
      <c r="B45" s="280"/>
      <c r="C45" s="280" t="str">
        <f>Registrazione!C52</f>
        <v>Coquet Michael</v>
      </c>
      <c r="D45" s="280">
        <f>'Prova Din'!E53</f>
        <v>56</v>
      </c>
      <c r="E45" s="295">
        <f>'Prova Din'!K53</f>
        <v>0</v>
      </c>
      <c r="F45" s="281">
        <f>'Prova Din'!M53</f>
        <v>28</v>
      </c>
      <c r="G45" s="282">
        <f t="shared" si="0"/>
        <v>28</v>
      </c>
      <c r="H45" s="288"/>
      <c r="I45" s="283"/>
    </row>
    <row r="46" spans="1:9" s="286" customFormat="1" ht="15.75">
      <c r="A46" s="285">
        <v>30</v>
      </c>
      <c r="B46" s="280" t="str">
        <f>Registrazione!B29</f>
        <v>Tresse Diving Club M1</v>
      </c>
      <c r="C46" s="280" t="str">
        <f>Registrazione!C29</f>
        <v>Calvetti Evelino</v>
      </c>
      <c r="D46" s="280">
        <f>'Prova Din'!E30</f>
        <v>56</v>
      </c>
      <c r="E46" s="295">
        <f>'Prova Din'!K30</f>
        <v>0</v>
      </c>
      <c r="F46" s="281">
        <f>'Prova Din'!M30</f>
        <v>28</v>
      </c>
      <c r="G46" s="282">
        <f t="shared" si="0"/>
        <v>28</v>
      </c>
      <c r="H46" s="288"/>
      <c r="I46" s="283"/>
    </row>
    <row r="47" spans="1:9" s="286" customFormat="1" ht="15.75">
      <c r="A47" s="285">
        <v>31</v>
      </c>
      <c r="B47" s="280" t="str">
        <f>Registrazione!B43</f>
        <v>Apnea Firenze</v>
      </c>
      <c r="C47" s="280" t="str">
        <f>Registrazione!C43</f>
        <v>Panichi Guglielmo</v>
      </c>
      <c r="D47" s="280">
        <f>'Prova Din'!E44</f>
        <v>65</v>
      </c>
      <c r="E47" s="295">
        <f>'Prova Din'!K44</f>
        <v>10</v>
      </c>
      <c r="F47" s="281">
        <f>'Prova Din'!M44</f>
        <v>27.5</v>
      </c>
      <c r="G47" s="282">
        <f t="shared" si="0"/>
        <v>27.5</v>
      </c>
      <c r="H47" s="288"/>
      <c r="I47" s="283"/>
    </row>
    <row r="48" spans="1:9" s="286" customFormat="1" ht="15.75">
      <c r="A48" s="285">
        <v>32</v>
      </c>
      <c r="B48" s="280" t="str">
        <f>Registrazione!B17</f>
        <v>AAC2 Barracuda C. Bergamo</v>
      </c>
      <c r="C48" s="280" t="str">
        <f>Registrazione!C17</f>
        <v>Oscar Paolo</v>
      </c>
      <c r="D48" s="280">
        <f>'Prova Din'!E18</f>
        <v>54</v>
      </c>
      <c r="E48" s="295">
        <f>'Prova Din'!K18</f>
        <v>0</v>
      </c>
      <c r="F48" s="281">
        <f>'Prova Din'!M18</f>
        <v>27</v>
      </c>
      <c r="G48" s="282">
        <f t="shared" si="0"/>
        <v>27</v>
      </c>
      <c r="H48" s="288"/>
      <c r="I48" s="283"/>
    </row>
    <row r="49" spans="1:9" s="286" customFormat="1" ht="15.75">
      <c r="A49" s="285">
        <v>33</v>
      </c>
      <c r="B49" s="280" t="str">
        <f>Registrazione!B24</f>
        <v>Centro Sub Pisa 2</v>
      </c>
      <c r="C49" s="280" t="str">
        <f>Registrazione!C24</f>
        <v>Ciampa Jonatha</v>
      </c>
      <c r="D49" s="280">
        <f>'Prova Din'!E25</f>
        <v>50</v>
      </c>
      <c r="E49" s="295">
        <f>'Prova Din'!K25</f>
        <v>0</v>
      </c>
      <c r="F49" s="281">
        <f>'Prova Din'!M25</f>
        <v>25</v>
      </c>
      <c r="G49" s="282">
        <f t="shared" si="0"/>
        <v>25</v>
      </c>
      <c r="H49" s="288"/>
      <c r="I49" s="283"/>
    </row>
    <row r="50" spans="1:9" s="286" customFormat="1" ht="15.75">
      <c r="A50" s="285">
        <v>34</v>
      </c>
      <c r="B50" s="280" t="str">
        <f>Registrazione!B22</f>
        <v>Centro Sub Pisa 2</v>
      </c>
      <c r="C50" s="280" t="str">
        <f>Registrazione!C22</f>
        <v>Farnesi Massimiliano</v>
      </c>
      <c r="D50" s="280">
        <f>'Prova Din'!E23</f>
        <v>50</v>
      </c>
      <c r="E50" s="295">
        <f>'Prova Din'!K23</f>
        <v>0</v>
      </c>
      <c r="F50" s="281">
        <f>'Prova Din'!M23</f>
        <v>25</v>
      </c>
      <c r="G50" s="282">
        <f t="shared" si="0"/>
        <v>25</v>
      </c>
      <c r="H50" s="288"/>
      <c r="I50" s="283"/>
    </row>
    <row r="51" spans="1:9" s="286" customFormat="1" ht="15.75">
      <c r="A51" s="285">
        <v>35</v>
      </c>
      <c r="B51" s="280" t="str">
        <f>Registrazione!B23</f>
        <v>Centro Sub Pisa 2</v>
      </c>
      <c r="C51" s="280" t="str">
        <f>Registrazione!C23</f>
        <v>Misul Stefano</v>
      </c>
      <c r="D51" s="280">
        <f>'Prova Din'!E24</f>
        <v>49</v>
      </c>
      <c r="E51" s="295">
        <f>'Prova Din'!K24</f>
        <v>0</v>
      </c>
      <c r="F51" s="281">
        <f>'Prova Din'!M24</f>
        <v>24.5</v>
      </c>
      <c r="G51" s="282">
        <f t="shared" si="0"/>
        <v>24.5</v>
      </c>
      <c r="H51" s="288"/>
      <c r="I51" s="283"/>
    </row>
    <row r="52" spans="1:9" s="286" customFormat="1" ht="15.75">
      <c r="A52" s="285">
        <v>36</v>
      </c>
      <c r="B52" s="280" t="str">
        <f>Registrazione!B46</f>
        <v>Chiomi Team</v>
      </c>
      <c r="C52" s="280" t="str">
        <f>Registrazione!C46</f>
        <v>Tucci Andrea</v>
      </c>
      <c r="D52" s="280">
        <f>'Prova Din'!E47</f>
        <v>59</v>
      </c>
      <c r="E52" s="295">
        <f>'Prova Din'!K47</f>
        <v>46</v>
      </c>
      <c r="F52" s="281">
        <f>'Prova Din'!M47</f>
        <v>6.5</v>
      </c>
      <c r="G52" s="282">
        <f t="shared" si="0"/>
        <v>6.5</v>
      </c>
      <c r="H52" s="288"/>
      <c r="I52" s="283"/>
    </row>
    <row r="53" spans="1:9" s="297" customFormat="1" ht="15.75">
      <c r="A53" s="285">
        <v>37</v>
      </c>
      <c r="B53" s="280" t="str">
        <f>Registrazione!B28</f>
        <v>Tresse Diving Club M1</v>
      </c>
      <c r="C53" s="280" t="str">
        <f>Registrazione!C28</f>
        <v>Tovaglieri Stefano</v>
      </c>
      <c r="D53" s="280">
        <f>'Prova Din'!E29</f>
        <v>0</v>
      </c>
      <c r="E53" s="295">
        <f>'Prova Din'!K29</f>
        <v>0</v>
      </c>
      <c r="F53" s="281">
        <f>'Prova Din'!M29</f>
        <v>0</v>
      </c>
      <c r="G53" s="282">
        <f t="shared" si="0"/>
        <v>0</v>
      </c>
      <c r="H53" s="296" t="s">
        <v>201</v>
      </c>
      <c r="I53" s="295"/>
    </row>
    <row r="54" spans="1:9" s="297" customFormat="1" ht="15.75">
      <c r="A54" s="285">
        <v>38</v>
      </c>
      <c r="B54" s="280" t="str">
        <f>Registrazione!B18</f>
        <v>AAC2 Barracuda C. Bergamo</v>
      </c>
      <c r="C54" s="280" t="str">
        <f>Registrazione!C18</f>
        <v>Taviani Stefano</v>
      </c>
      <c r="D54" s="280">
        <f>'Prova Din'!E19</f>
        <v>0</v>
      </c>
      <c r="E54" s="295">
        <f>'Prova Din'!K19</f>
        <v>0</v>
      </c>
      <c r="F54" s="281">
        <f>'Prova Din'!M19</f>
        <v>0</v>
      </c>
      <c r="G54" s="282">
        <f t="shared" si="0"/>
        <v>0</v>
      </c>
      <c r="H54" s="296" t="s">
        <v>201</v>
      </c>
      <c r="I54" s="295"/>
    </row>
  </sheetData>
  <mergeCells count="14">
    <mergeCell ref="A11:H11"/>
    <mergeCell ref="A13:A15"/>
    <mergeCell ref="B13:B15"/>
    <mergeCell ref="C13:C14"/>
    <mergeCell ref="D13:F13"/>
    <mergeCell ref="G13:G15"/>
    <mergeCell ref="H13:H15"/>
    <mergeCell ref="D14:D15"/>
    <mergeCell ref="E14:E15"/>
    <mergeCell ref="F14:F15"/>
    <mergeCell ref="A4:H4"/>
    <mergeCell ref="A5:H5"/>
    <mergeCell ref="A6:H6"/>
    <mergeCell ref="A7:H7"/>
  </mergeCells>
  <printOptions gridLines="1" horizontalCentered="1"/>
  <pageMargins left="0.3541666666666667" right="0.39375" top="0.5201388888888889" bottom="0.7875" header="0.27569444444444446" footer="0.31527777777777777"/>
  <pageSetup fitToHeight="0" horizontalDpi="300" verticalDpi="300" orientation="portrait" paperSize="9" scale="80" r:id="rId2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4">
      <selection activeCell="B59" sqref="B59"/>
    </sheetView>
  </sheetViews>
  <sheetFormatPr defaultColWidth="9.140625" defaultRowHeight="12.75"/>
  <cols>
    <col min="1" max="1" width="4.8515625" style="287" customWidth="1"/>
    <col min="2" max="2" width="26.7109375" style="287" customWidth="1"/>
    <col min="3" max="3" width="26.57421875" style="284" customWidth="1"/>
    <col min="4" max="4" width="13.140625" style="287" customWidth="1"/>
    <col min="5" max="5" width="12.8515625" style="287" customWidth="1"/>
    <col min="6" max="6" width="19.140625" style="288" customWidth="1"/>
    <col min="7" max="7" width="8.28125" style="287" customWidth="1"/>
    <col min="8" max="16384" width="9.00390625" style="286" customWidth="1"/>
  </cols>
  <sheetData>
    <row r="1" spans="1:7" s="191" customFormat="1" ht="12.75">
      <c r="A1" s="189"/>
      <c r="B1" s="189"/>
      <c r="C1" s="247"/>
      <c r="D1" s="189"/>
      <c r="E1" s="189"/>
      <c r="F1" s="190"/>
      <c r="G1" s="189"/>
    </row>
    <row r="2" spans="1:7" s="196" customFormat="1" ht="14.25" customHeight="1">
      <c r="A2" s="248"/>
      <c r="B2" s="249"/>
      <c r="C2" s="249"/>
      <c r="D2" s="249"/>
      <c r="E2" s="249"/>
      <c r="F2" s="86"/>
      <c r="G2" s="195"/>
    </row>
    <row r="3" spans="1:7" s="196" customFormat="1" ht="4.5" customHeight="1">
      <c r="A3" s="250"/>
      <c r="B3" s="251"/>
      <c r="C3" s="251"/>
      <c r="D3" s="251"/>
      <c r="E3" s="251"/>
      <c r="F3" s="89"/>
      <c r="G3" s="195"/>
    </row>
    <row r="4" spans="1:7" s="200" customFormat="1" ht="27" customHeight="1">
      <c r="A4" s="252" t="str">
        <f>Registrazione!A4</f>
        <v>"1° TROFEO CITTA' DI PISA 2004"</v>
      </c>
      <c r="B4" s="252"/>
      <c r="C4" s="252"/>
      <c r="D4" s="252"/>
      <c r="E4" s="252"/>
      <c r="F4" s="252"/>
      <c r="G4" s="199"/>
    </row>
    <row r="5" spans="1:7" s="203" customFormat="1" ht="15.75">
      <c r="A5" s="253" t="str">
        <f>Registrazione!A5</f>
        <v>Associazione Sportiva Centro Sub Pisa</v>
      </c>
      <c r="B5" s="253"/>
      <c r="C5" s="253"/>
      <c r="D5" s="253"/>
      <c r="E5" s="253"/>
      <c r="F5" s="253"/>
      <c r="G5" s="202"/>
    </row>
    <row r="6" spans="1:7" s="206" customFormat="1" ht="12.75">
      <c r="A6" s="254" t="str">
        <f>Registrazione!A6</f>
        <v>CASCINA (PI) - 31 Ottobre 2004</v>
      </c>
      <c r="B6" s="254"/>
      <c r="C6" s="254"/>
      <c r="D6" s="254"/>
      <c r="E6" s="254"/>
      <c r="F6" s="254"/>
      <c r="G6" s="205"/>
    </row>
    <row r="7" spans="1:7" s="206" customFormat="1" ht="12.75">
      <c r="A7" s="255"/>
      <c r="B7" s="255"/>
      <c r="C7" s="255"/>
      <c r="D7" s="255"/>
      <c r="E7" s="255"/>
      <c r="F7" s="255"/>
      <c r="G7" s="205"/>
    </row>
    <row r="8" spans="1:7" s="206" customFormat="1" ht="7.5" customHeight="1">
      <c r="A8" s="256"/>
      <c r="B8" s="257"/>
      <c r="C8" s="257"/>
      <c r="D8" s="257"/>
      <c r="E8" s="257"/>
      <c r="F8" s="258"/>
      <c r="G8" s="205"/>
    </row>
    <row r="9" spans="1:7" s="206" customFormat="1" ht="12.75">
      <c r="A9" s="259"/>
      <c r="B9" s="260"/>
      <c r="C9" s="260"/>
      <c r="D9" s="260"/>
      <c r="E9" s="260"/>
      <c r="F9" s="261"/>
      <c r="G9" s="205"/>
    </row>
    <row r="10" spans="1:7" s="206" customFormat="1" ht="6.75" customHeight="1">
      <c r="A10" s="208"/>
      <c r="B10" s="209"/>
      <c r="C10" s="209"/>
      <c r="D10" s="209"/>
      <c r="E10" s="209"/>
      <c r="F10" s="214"/>
      <c r="G10" s="205"/>
    </row>
    <row r="11" spans="1:7" s="264" customFormat="1" ht="15">
      <c r="A11" s="262" t="s">
        <v>298</v>
      </c>
      <c r="B11" s="262"/>
      <c r="C11" s="262"/>
      <c r="D11" s="262"/>
      <c r="E11" s="262"/>
      <c r="F11" s="262"/>
      <c r="G11" s="263"/>
    </row>
    <row r="12" spans="1:7" s="264" customFormat="1" ht="7.5" customHeight="1">
      <c r="A12" s="265"/>
      <c r="B12" s="265"/>
      <c r="C12" s="265"/>
      <c r="D12" s="266"/>
      <c r="E12" s="266"/>
      <c r="F12" s="267"/>
      <c r="G12" s="268"/>
    </row>
    <row r="13" spans="1:7" s="227" customFormat="1" ht="36" customHeight="1">
      <c r="A13" s="269"/>
      <c r="B13" s="270" t="s">
        <v>4</v>
      </c>
      <c r="C13" s="271" t="s">
        <v>5</v>
      </c>
      <c r="D13" s="272" t="s">
        <v>299</v>
      </c>
      <c r="E13" s="272" t="s">
        <v>300</v>
      </c>
      <c r="F13" s="273" t="s">
        <v>292</v>
      </c>
      <c r="G13" s="226"/>
    </row>
    <row r="14" spans="1:7" s="227" customFormat="1" ht="12.75" customHeight="1">
      <c r="A14" s="269"/>
      <c r="B14" s="270"/>
      <c r="C14" s="271"/>
      <c r="D14" s="272"/>
      <c r="E14" s="272"/>
      <c r="F14" s="273"/>
      <c r="G14" s="226"/>
    </row>
    <row r="15" spans="1:7" s="230" customFormat="1" ht="12" customHeight="1">
      <c r="A15" s="269"/>
      <c r="B15" s="270"/>
      <c r="C15" s="274" t="s">
        <v>8</v>
      </c>
      <c r="D15" s="275" t="s">
        <v>173</v>
      </c>
      <c r="E15" s="275" t="s">
        <v>173</v>
      </c>
      <c r="F15" s="273"/>
      <c r="G15" s="226"/>
    </row>
    <row r="16" spans="1:7" s="230" customFormat="1" ht="5.25" customHeight="1">
      <c r="A16" s="276"/>
      <c r="B16" s="277"/>
      <c r="C16" s="277"/>
      <c r="D16" s="277"/>
      <c r="E16" s="277"/>
      <c r="F16" s="278"/>
      <c r="G16" s="229"/>
    </row>
    <row r="17" spans="1:7" s="284" customFormat="1" ht="15.75">
      <c r="A17" s="279">
        <v>1</v>
      </c>
      <c r="B17" s="280" t="str">
        <f>Registrazione!B41</f>
        <v>MC2 SportWay</v>
      </c>
      <c r="C17" s="280" t="str">
        <f>Registrazione!C41</f>
        <v>Leuci Homar</v>
      </c>
      <c r="D17" s="281">
        <f>'Prova Sta'!S42</f>
        <v>69.8</v>
      </c>
      <c r="E17" s="281">
        <f>'Prova Din'!M42</f>
        <v>78.5</v>
      </c>
      <c r="F17" s="282">
        <f aca="true" t="shared" si="0" ref="F17:F54">D17+E17</f>
        <v>148.3</v>
      </c>
      <c r="G17" s="283"/>
    </row>
    <row r="18" spans="1:7" s="284" customFormat="1" ht="15.75">
      <c r="A18" s="285">
        <v>2</v>
      </c>
      <c r="B18" s="280" t="str">
        <f>Registrazione!B49</f>
        <v>Battaglia Team</v>
      </c>
      <c r="C18" s="280" t="str">
        <f>Registrazione!C49</f>
        <v>Battaglia Gaspare</v>
      </c>
      <c r="D18" s="281">
        <f>'Prova Sta'!S50</f>
        <v>78.60000000000001</v>
      </c>
      <c r="E18" s="281">
        <f>'Prova Din'!M50</f>
        <v>62.5</v>
      </c>
      <c r="F18" s="282">
        <f t="shared" si="0"/>
        <v>141.10000000000002</v>
      </c>
      <c r="G18" s="283"/>
    </row>
    <row r="19" spans="1:7" s="284" customFormat="1" ht="15.75">
      <c r="A19" s="285">
        <v>3</v>
      </c>
      <c r="B19" s="280" t="str">
        <f>Registrazione!B40</f>
        <v>MC2 SportWay</v>
      </c>
      <c r="C19" s="280" t="str">
        <f>Registrazione!C40</f>
        <v>Zappettini Massimiliano</v>
      </c>
      <c r="D19" s="281">
        <f>'Prova Sta'!S41</f>
        <v>75</v>
      </c>
      <c r="E19" s="281">
        <f>'Prova Din'!M41</f>
        <v>57</v>
      </c>
      <c r="F19" s="282">
        <f t="shared" si="0"/>
        <v>132</v>
      </c>
      <c r="G19" s="283"/>
    </row>
    <row r="20" spans="1:7" ht="15.75">
      <c r="A20" s="285">
        <v>4</v>
      </c>
      <c r="B20" s="280" t="str">
        <f>Registrazione!B42</f>
        <v>MC2 SportWay</v>
      </c>
      <c r="C20" s="280" t="str">
        <f>Registrazione!C42</f>
        <v>Garaldi Matteo</v>
      </c>
      <c r="D20" s="281">
        <f>'Prova Sta'!S43</f>
        <v>64.8</v>
      </c>
      <c r="E20" s="281">
        <f>'Prova Din'!M43</f>
        <v>67</v>
      </c>
      <c r="F20" s="282">
        <f t="shared" si="0"/>
        <v>131.8</v>
      </c>
      <c r="G20" s="283"/>
    </row>
    <row r="21" spans="1:7" ht="15.75">
      <c r="A21" s="285">
        <v>5</v>
      </c>
      <c r="B21" s="280" t="str">
        <f>Registrazione!B51</f>
        <v>Battaglia Team</v>
      </c>
      <c r="C21" s="280" t="str">
        <f>Registrazione!C51</f>
        <v>Gorno Tito</v>
      </c>
      <c r="D21" s="281">
        <f>'Prova Sta'!S52</f>
        <v>60.800000000000004</v>
      </c>
      <c r="E21" s="281">
        <f>'Prova Din'!M52</f>
        <v>59</v>
      </c>
      <c r="F21" s="282">
        <f t="shared" si="0"/>
        <v>119.80000000000001</v>
      </c>
      <c r="G21" s="283"/>
    </row>
    <row r="22" spans="1:7" ht="15.75">
      <c r="A22" s="285">
        <v>6</v>
      </c>
      <c r="B22" s="280" t="str">
        <f>Registrazione!B27</f>
        <v>Centro Sub Pisa</v>
      </c>
      <c r="C22" s="280" t="str">
        <f>Registrazione!C27</f>
        <v>Pertusati Marco</v>
      </c>
      <c r="D22" s="281">
        <f>'Prova Sta'!S28</f>
        <v>65.2</v>
      </c>
      <c r="E22" s="281">
        <f>'Prova Din'!M28</f>
        <v>50</v>
      </c>
      <c r="F22" s="282">
        <f t="shared" si="0"/>
        <v>115.2</v>
      </c>
      <c r="G22" s="283"/>
    </row>
    <row r="23" spans="1:7" ht="15.75">
      <c r="A23" s="285">
        <v>7</v>
      </c>
      <c r="B23" s="280" t="str">
        <f>Registrazione!B48</f>
        <v>Chiomi Team</v>
      </c>
      <c r="C23" s="280" t="str">
        <f>Registrazione!C48</f>
        <v>Giandominici Jacopo</v>
      </c>
      <c r="D23" s="281">
        <f>'Prova Sta'!S49</f>
        <v>62.2</v>
      </c>
      <c r="E23" s="281">
        <f>'Prova Din'!M49</f>
        <v>49</v>
      </c>
      <c r="F23" s="282">
        <f t="shared" si="0"/>
        <v>111.2</v>
      </c>
      <c r="G23" s="283"/>
    </row>
    <row r="24" spans="1:7" ht="15.75">
      <c r="A24" s="285">
        <v>8</v>
      </c>
      <c r="B24" s="280" t="str">
        <f>Registrazione!B44</f>
        <v>Apnea Firenze</v>
      </c>
      <c r="C24" s="280" t="str">
        <f>Registrazione!C44</f>
        <v>Brocchi Davide</v>
      </c>
      <c r="D24" s="281">
        <f>'Prova Sta'!S45</f>
        <v>59.2</v>
      </c>
      <c r="E24" s="281">
        <f>'Prova Din'!M45</f>
        <v>46</v>
      </c>
      <c r="F24" s="282">
        <f t="shared" si="0"/>
        <v>105.2</v>
      </c>
      <c r="G24" s="283"/>
    </row>
    <row r="25" spans="1:7" ht="15.75">
      <c r="A25" s="285">
        <v>9</v>
      </c>
      <c r="B25" s="280" t="str">
        <f>Registrazione!B34</f>
        <v>Sea Project</v>
      </c>
      <c r="C25" s="280" t="str">
        <f>Registrazione!C34</f>
        <v>Lazzeri Filippo</v>
      </c>
      <c r="D25" s="281">
        <f>'Prova Sta'!S35</f>
        <v>61.400000000000006</v>
      </c>
      <c r="E25" s="281">
        <f>'Prova Din'!M35</f>
        <v>42.5</v>
      </c>
      <c r="F25" s="282">
        <f t="shared" si="0"/>
        <v>103.9</v>
      </c>
      <c r="G25" s="283"/>
    </row>
    <row r="26" spans="1:7" ht="15.75">
      <c r="A26" s="285">
        <v>10</v>
      </c>
      <c r="B26" s="280" t="str">
        <f>Registrazione!B35</f>
        <v>Sea Project</v>
      </c>
      <c r="C26" s="280" t="str">
        <f>Registrazione!C35</f>
        <v>Stamerra Danilo</v>
      </c>
      <c r="D26" s="281">
        <f>'Prova Sta'!S36</f>
        <v>65.2</v>
      </c>
      <c r="E26" s="281">
        <f>'Prova Din'!M36</f>
        <v>37.5</v>
      </c>
      <c r="F26" s="282">
        <f t="shared" si="0"/>
        <v>102.7</v>
      </c>
      <c r="G26" s="283"/>
    </row>
    <row r="27" spans="1:7" ht="15.75">
      <c r="A27" s="285">
        <v>11</v>
      </c>
      <c r="B27" s="280" t="str">
        <f>Registrazione!B25</f>
        <v>Centro Sub Pisa</v>
      </c>
      <c r="C27" s="280" t="str">
        <f>Registrazione!C25</f>
        <v>Navarino Massimiliano</v>
      </c>
      <c r="D27" s="281">
        <f>'Prova Sta'!S26</f>
        <v>63.6</v>
      </c>
      <c r="E27" s="281">
        <f>'Prova Din'!M26</f>
        <v>38.5</v>
      </c>
      <c r="F27" s="282">
        <f t="shared" si="0"/>
        <v>102.1</v>
      </c>
      <c r="G27" s="283"/>
    </row>
    <row r="28" spans="1:7" ht="15.75">
      <c r="A28" s="285">
        <v>12</v>
      </c>
      <c r="B28" s="280" t="str">
        <f>Registrazione!B31</f>
        <v>Plus Ultra</v>
      </c>
      <c r="C28" s="280" t="str">
        <f>Registrazione!C31</f>
        <v>Mussati Giorgio</v>
      </c>
      <c r="D28" s="281">
        <f>'Prova Sta'!S32</f>
        <v>67.8</v>
      </c>
      <c r="E28" s="281">
        <f>'Prova Din'!M32</f>
        <v>33.5</v>
      </c>
      <c r="F28" s="282">
        <f t="shared" si="0"/>
        <v>101.3</v>
      </c>
      <c r="G28" s="283"/>
    </row>
    <row r="29" spans="1:7" s="246" customFormat="1" ht="15.75">
      <c r="A29" s="289">
        <v>13</v>
      </c>
      <c r="B29" s="290" t="str">
        <f>Registrazione!B56</f>
        <v>Blumood</v>
      </c>
      <c r="C29" s="290" t="str">
        <f>Registrazione!C56</f>
        <v>Muraro Silvia</v>
      </c>
      <c r="D29" s="291">
        <f>'Prova Sta'!S57</f>
        <v>54.400000000000006</v>
      </c>
      <c r="E29" s="291">
        <f>'Prova Din'!M57</f>
        <v>40.5</v>
      </c>
      <c r="F29" s="292">
        <f t="shared" si="0"/>
        <v>94.9</v>
      </c>
      <c r="G29" s="245"/>
    </row>
    <row r="30" spans="1:7" ht="15.75">
      <c r="A30" s="285">
        <v>14</v>
      </c>
      <c r="B30" s="280" t="str">
        <f>Registrazione!B50</f>
        <v>Battaglia Team</v>
      </c>
      <c r="C30" s="280" t="str">
        <f>Registrazione!C50</f>
        <v>Gallo Marco</v>
      </c>
      <c r="D30" s="281">
        <f>'Prova Sta'!S51</f>
        <v>52.800000000000004</v>
      </c>
      <c r="E30" s="281">
        <f>'Prova Din'!M51</f>
        <v>41.5</v>
      </c>
      <c r="F30" s="282">
        <f t="shared" si="0"/>
        <v>94.30000000000001</v>
      </c>
      <c r="G30" s="283"/>
    </row>
    <row r="31" spans="1:7" ht="15.75">
      <c r="A31" s="285">
        <v>15</v>
      </c>
      <c r="B31" s="280" t="str">
        <f>Registrazione!B43</f>
        <v>Apnea Firenze</v>
      </c>
      <c r="C31" s="280" t="str">
        <f>Registrazione!C43</f>
        <v>Panichi Guglielmo</v>
      </c>
      <c r="D31" s="281">
        <f>'Prova Sta'!S44</f>
        <v>61.2</v>
      </c>
      <c r="E31" s="281">
        <f>'Prova Din'!M44</f>
        <v>27.5</v>
      </c>
      <c r="F31" s="282">
        <f t="shared" si="0"/>
        <v>88.7</v>
      </c>
      <c r="G31" s="283"/>
    </row>
    <row r="32" spans="1:7" ht="15.75">
      <c r="A32" s="285">
        <v>16</v>
      </c>
      <c r="B32" s="280" t="str">
        <f>Registrazione!B26</f>
        <v>Centro Sub Pisa</v>
      </c>
      <c r="C32" s="280" t="str">
        <f>Registrazione!C26</f>
        <v>Chiappe Alessandro</v>
      </c>
      <c r="D32" s="281">
        <f>'Prova Sta'!S27</f>
        <v>49</v>
      </c>
      <c r="E32" s="281">
        <f>'Prova Din'!M27</f>
        <v>36.5</v>
      </c>
      <c r="F32" s="282">
        <f t="shared" si="0"/>
        <v>85.5</v>
      </c>
      <c r="G32" s="283"/>
    </row>
    <row r="33" spans="1:7" ht="15.75">
      <c r="A33" s="285">
        <v>17</v>
      </c>
      <c r="B33" s="280" t="str">
        <f>Registrazione!B33</f>
        <v>Plus Ultra</v>
      </c>
      <c r="C33" s="280" t="str">
        <f>Registrazione!C33</f>
        <v>Pollice Andrea</v>
      </c>
      <c r="D33" s="281">
        <f>'Prova Sta'!S34</f>
        <v>50.6</v>
      </c>
      <c r="E33" s="281">
        <f>'Prova Din'!M34</f>
        <v>33</v>
      </c>
      <c r="F33" s="282">
        <f t="shared" si="0"/>
        <v>83.6</v>
      </c>
      <c r="G33" s="283"/>
    </row>
    <row r="34" spans="1:7" ht="15.75">
      <c r="A34" s="285">
        <v>18</v>
      </c>
      <c r="B34" s="280"/>
      <c r="C34" s="280" t="str">
        <f>Registrazione!C52</f>
        <v>Coquet Michael</v>
      </c>
      <c r="D34" s="281">
        <f>'Prova Sta'!S53</f>
        <v>55</v>
      </c>
      <c r="E34" s="281">
        <f>'Prova Din'!M53</f>
        <v>28</v>
      </c>
      <c r="F34" s="282">
        <f t="shared" si="0"/>
        <v>83</v>
      </c>
      <c r="G34" s="283"/>
    </row>
    <row r="35" spans="1:7" ht="15.75">
      <c r="A35" s="285">
        <v>19</v>
      </c>
      <c r="B35" s="280" t="str">
        <f>Registrazione!B32</f>
        <v>Plus Ultra</v>
      </c>
      <c r="C35" s="280" t="str">
        <f>Registrazione!C32</f>
        <v>Fornasier Augusto</v>
      </c>
      <c r="D35" s="281">
        <f>'Prova Sta'!S33</f>
        <v>53.6</v>
      </c>
      <c r="E35" s="281">
        <f>'Prova Din'!M33</f>
        <v>28</v>
      </c>
      <c r="F35" s="282">
        <f t="shared" si="0"/>
        <v>81.6</v>
      </c>
      <c r="G35" s="283"/>
    </row>
    <row r="36" spans="1:7" ht="15.75">
      <c r="A36" s="285">
        <v>20</v>
      </c>
      <c r="B36" s="280" t="str">
        <f>Registrazione!B47</f>
        <v>Chiomi Team</v>
      </c>
      <c r="C36" s="280" t="str">
        <f>Registrazione!C47</f>
        <v>Scotto Roberto</v>
      </c>
      <c r="D36" s="281">
        <f>'Prova Sta'!S48</f>
        <v>43.400000000000006</v>
      </c>
      <c r="E36" s="281">
        <f>'Prova Din'!M48</f>
        <v>37.5</v>
      </c>
      <c r="F36" s="282">
        <f t="shared" si="0"/>
        <v>80.9</v>
      </c>
      <c r="G36" s="283"/>
    </row>
    <row r="37" spans="1:7" ht="15.75">
      <c r="A37" s="285">
        <v>21</v>
      </c>
      <c r="B37" s="280" t="str">
        <f>Registrazione!B36</f>
        <v>Sea Project</v>
      </c>
      <c r="C37" s="280" t="str">
        <f>Registrazione!C36</f>
        <v>Landini Lorenzo</v>
      </c>
      <c r="D37" s="281">
        <f>'Prova Sta'!S37</f>
        <v>36.6</v>
      </c>
      <c r="E37" s="281">
        <f>'Prova Din'!M37</f>
        <v>40</v>
      </c>
      <c r="F37" s="282">
        <f t="shared" si="0"/>
        <v>76.6</v>
      </c>
      <c r="G37" s="283"/>
    </row>
    <row r="38" spans="1:7" s="246" customFormat="1" ht="15.75">
      <c r="A38" s="289">
        <v>22</v>
      </c>
      <c r="B38" s="290" t="str">
        <f>Registrazione!B20</f>
        <v>Lega Navale Sez. di Quinto</v>
      </c>
      <c r="C38" s="290" t="str">
        <f>Registrazione!C20</f>
        <v>Giuntini Gaia</v>
      </c>
      <c r="D38" s="291">
        <f>'Prova Sta'!S21</f>
        <v>45.800000000000004</v>
      </c>
      <c r="E38" s="291">
        <f>'Prova Din'!M21</f>
        <v>30</v>
      </c>
      <c r="F38" s="292">
        <f t="shared" si="0"/>
        <v>75.80000000000001</v>
      </c>
      <c r="G38" s="245"/>
    </row>
    <row r="39" spans="1:7" ht="15.75">
      <c r="A39" s="285">
        <v>23</v>
      </c>
      <c r="B39" s="280" t="str">
        <f>Registrazione!B18</f>
        <v>AAC2 Barracuda C. Bergamo</v>
      </c>
      <c r="C39" s="280" t="str">
        <f>Registrazione!C18</f>
        <v>Taviani Stefano</v>
      </c>
      <c r="D39" s="281">
        <f>'Prova Sta'!S19</f>
        <v>73.60000000000001</v>
      </c>
      <c r="E39" s="281">
        <f>'Prova Din'!M19</f>
        <v>0</v>
      </c>
      <c r="F39" s="282">
        <f t="shared" si="0"/>
        <v>73.60000000000001</v>
      </c>
      <c r="G39" s="283"/>
    </row>
    <row r="40" spans="1:7" s="246" customFormat="1" ht="15.75">
      <c r="A40" s="289">
        <v>24</v>
      </c>
      <c r="B40" s="290" t="str">
        <f>Registrazione!B54</f>
        <v>Tresse Diving Club</v>
      </c>
      <c r="C40" s="290" t="str">
        <f>Registrazione!C54</f>
        <v>Parenti Paola</v>
      </c>
      <c r="D40" s="291">
        <f>'Prova Sta'!S55</f>
        <v>0</v>
      </c>
      <c r="E40" s="291">
        <f>'Prova Din'!M55</f>
        <v>73</v>
      </c>
      <c r="F40" s="292">
        <f t="shared" si="0"/>
        <v>73</v>
      </c>
      <c r="G40" s="245"/>
    </row>
    <row r="41" spans="1:7" ht="15.75">
      <c r="A41" s="285">
        <v>25</v>
      </c>
      <c r="B41" s="280" t="str">
        <f>Registrazione!B46</f>
        <v>Chiomi Team</v>
      </c>
      <c r="C41" s="280" t="str">
        <f>Registrazione!C46</f>
        <v>Tucci Andrea</v>
      </c>
      <c r="D41" s="281">
        <f>'Prova Sta'!S47</f>
        <v>66</v>
      </c>
      <c r="E41" s="281">
        <f>'Prova Din'!M47</f>
        <v>6.5</v>
      </c>
      <c r="F41" s="282">
        <f t="shared" si="0"/>
        <v>72.5</v>
      </c>
      <c r="G41" s="283"/>
    </row>
    <row r="42" spans="1:7" ht="15.75">
      <c r="A42" s="285">
        <v>26</v>
      </c>
      <c r="B42" s="280" t="str">
        <f>Registrazione!B16</f>
        <v>AAC2 Barracuda C. Bergamo</v>
      </c>
      <c r="C42" s="280" t="str">
        <f>Registrazione!C16</f>
        <v>Sergio Fabio</v>
      </c>
      <c r="D42" s="281">
        <f>'Prova Sta'!S17</f>
        <v>37.2</v>
      </c>
      <c r="E42" s="281">
        <f>'Prova Din'!M17</f>
        <v>34</v>
      </c>
      <c r="F42" s="282">
        <f t="shared" si="0"/>
        <v>71.2</v>
      </c>
      <c r="G42" s="283"/>
    </row>
    <row r="43" spans="1:7" ht="15.75">
      <c r="A43" s="285">
        <v>27</v>
      </c>
      <c r="B43" s="280" t="str">
        <f>Registrazione!B29</f>
        <v>Tresse Diving Club M1</v>
      </c>
      <c r="C43" s="280" t="str">
        <f>Registrazione!C29</f>
        <v>Calvetti Evelino</v>
      </c>
      <c r="D43" s="281">
        <f>'Prova Sta'!S30</f>
        <v>42.800000000000004</v>
      </c>
      <c r="E43" s="281">
        <f>'Prova Din'!M30</f>
        <v>28</v>
      </c>
      <c r="F43" s="282">
        <f t="shared" si="0"/>
        <v>70.80000000000001</v>
      </c>
      <c r="G43" s="283"/>
    </row>
    <row r="44" spans="1:7" ht="15.75">
      <c r="A44" s="285">
        <v>28</v>
      </c>
      <c r="B44" s="280" t="str">
        <f>Registrazione!B28</f>
        <v>Tresse Diving Club M1</v>
      </c>
      <c r="C44" s="280" t="str">
        <f>Registrazione!C28</f>
        <v>Tovaglieri Stefano</v>
      </c>
      <c r="D44" s="281">
        <f>'Prova Sta'!S29</f>
        <v>69.60000000000001</v>
      </c>
      <c r="E44" s="281">
        <f>'Prova Din'!M29</f>
        <v>0</v>
      </c>
      <c r="F44" s="282">
        <f t="shared" si="0"/>
        <v>69.60000000000001</v>
      </c>
      <c r="G44" s="283"/>
    </row>
    <row r="45" spans="1:7" ht="15.75">
      <c r="A45" s="285">
        <v>29</v>
      </c>
      <c r="B45" s="280" t="str">
        <f>Registrazione!B17</f>
        <v>AAC2 Barracuda C. Bergamo</v>
      </c>
      <c r="C45" s="280" t="str">
        <f>Registrazione!C17</f>
        <v>Oscar Paolo</v>
      </c>
      <c r="D45" s="281">
        <f>'Prova Sta'!S18</f>
        <v>41.400000000000006</v>
      </c>
      <c r="E45" s="281">
        <f>'Prova Din'!M18</f>
        <v>27</v>
      </c>
      <c r="F45" s="282">
        <f t="shared" si="0"/>
        <v>68.4</v>
      </c>
      <c r="G45" s="283"/>
    </row>
    <row r="46" spans="1:7" ht="15.75">
      <c r="A46" s="285">
        <v>30</v>
      </c>
      <c r="B46" s="280" t="str">
        <f>Registrazione!B24</f>
        <v>Centro Sub Pisa 2</v>
      </c>
      <c r="C46" s="280" t="str">
        <f>Registrazione!C24</f>
        <v>Ciampa Jonatha</v>
      </c>
      <c r="D46" s="281">
        <f>'Prova Sta'!S25</f>
        <v>37.2</v>
      </c>
      <c r="E46" s="281">
        <f>'Prova Din'!M25</f>
        <v>25</v>
      </c>
      <c r="F46" s="282">
        <f t="shared" si="0"/>
        <v>62.2</v>
      </c>
      <c r="G46" s="283"/>
    </row>
    <row r="47" spans="1:7" s="246" customFormat="1" ht="15.75">
      <c r="A47" s="289">
        <v>31</v>
      </c>
      <c r="B47" s="290" t="str">
        <f>Registrazione!B19</f>
        <v>Lega Navale Sez. di Quinto</v>
      </c>
      <c r="C47" s="290" t="str">
        <f>Registrazione!C19</f>
        <v>Boeri Sara</v>
      </c>
      <c r="D47" s="291">
        <f>'Prova Sta'!S20</f>
        <v>33.4</v>
      </c>
      <c r="E47" s="291">
        <f>'Prova Din'!M20</f>
        <v>28.5</v>
      </c>
      <c r="F47" s="292">
        <f t="shared" si="0"/>
        <v>61.9</v>
      </c>
      <c r="G47" s="245"/>
    </row>
    <row r="48" spans="1:7" ht="15.75">
      <c r="A48" s="285">
        <v>32</v>
      </c>
      <c r="B48" s="280" t="str">
        <f>Registrazione!B22</f>
        <v>Centro Sub Pisa 2</v>
      </c>
      <c r="C48" s="280" t="str">
        <f>Registrazione!C22</f>
        <v>Farnesi Massimiliano</v>
      </c>
      <c r="D48" s="281">
        <f>'Prova Sta'!S23</f>
        <v>34.4</v>
      </c>
      <c r="E48" s="281">
        <f>'Prova Din'!M23</f>
        <v>25</v>
      </c>
      <c r="F48" s="282">
        <f t="shared" si="0"/>
        <v>59.4</v>
      </c>
      <c r="G48" s="283"/>
    </row>
    <row r="49" spans="1:7" s="246" customFormat="1" ht="15.75">
      <c r="A49" s="289">
        <v>33</v>
      </c>
      <c r="B49" s="290" t="str">
        <f>Registrazione!B55</f>
        <v>Tresse Diving Club</v>
      </c>
      <c r="C49" s="290" t="str">
        <f>Registrazione!C55</f>
        <v>Tagliabue Paola</v>
      </c>
      <c r="D49" s="291">
        <f>'Prova Sta'!S56</f>
        <v>0</v>
      </c>
      <c r="E49" s="291">
        <f>'Prova Din'!M56</f>
        <v>58</v>
      </c>
      <c r="F49" s="292">
        <f t="shared" si="0"/>
        <v>58</v>
      </c>
      <c r="G49" s="245"/>
    </row>
    <row r="50" spans="1:7" ht="15.75">
      <c r="A50" s="285">
        <v>34</v>
      </c>
      <c r="B50" s="280" t="str">
        <f>Registrazione!B23</f>
        <v>Centro Sub Pisa 2</v>
      </c>
      <c r="C50" s="280" t="str">
        <f>Registrazione!C23</f>
        <v>Misul Stefano</v>
      </c>
      <c r="D50" s="281">
        <f>'Prova Sta'!S24</f>
        <v>32.2</v>
      </c>
      <c r="E50" s="281">
        <f>'Prova Din'!M24</f>
        <v>24.5</v>
      </c>
      <c r="F50" s="282">
        <f t="shared" si="0"/>
        <v>56.7</v>
      </c>
      <c r="G50" s="283"/>
    </row>
    <row r="51" spans="1:7" ht="15.75">
      <c r="A51" s="285">
        <v>35</v>
      </c>
      <c r="B51" s="280" t="str">
        <f>Registrazione!B37</f>
        <v>Big Fish Team Pisa</v>
      </c>
      <c r="C51" s="280" t="str">
        <f>Registrazione!C37</f>
        <v>La Rosa Giuseppe</v>
      </c>
      <c r="D51" s="281">
        <f>'Prova Sta'!S38</f>
        <v>0</v>
      </c>
      <c r="E51" s="281">
        <f>'Prova Din'!M38</f>
        <v>55</v>
      </c>
      <c r="F51" s="282">
        <f t="shared" si="0"/>
        <v>55</v>
      </c>
      <c r="G51" s="283"/>
    </row>
    <row r="52" spans="1:7" ht="15.75">
      <c r="A52" s="285">
        <v>36</v>
      </c>
      <c r="B52" s="280" t="str">
        <f>Registrazione!B38</f>
        <v>Big Fish Team Pisa</v>
      </c>
      <c r="C52" s="280" t="str">
        <f>Registrazione!C38</f>
        <v>Nencetti Manrico</v>
      </c>
      <c r="D52" s="281">
        <f>'Prova Sta'!S39</f>
        <v>0</v>
      </c>
      <c r="E52" s="281">
        <f>'Prova Din'!M39</f>
        <v>46.5</v>
      </c>
      <c r="F52" s="282">
        <f t="shared" si="0"/>
        <v>46.5</v>
      </c>
      <c r="G52" s="283"/>
    </row>
    <row r="53" spans="1:7" ht="15.75">
      <c r="A53" s="285">
        <v>37</v>
      </c>
      <c r="B53" s="280" t="str">
        <f>Registrazione!B45</f>
        <v>Apnea Firenze</v>
      </c>
      <c r="C53" s="280" t="str">
        <f>Registrazione!C45</f>
        <v>Calvisi Samuel</v>
      </c>
      <c r="D53" s="281">
        <f>'Prova Sta'!S46</f>
        <v>0</v>
      </c>
      <c r="E53" s="281">
        <f>'Prova Din'!M46</f>
        <v>46</v>
      </c>
      <c r="F53" s="282">
        <f t="shared" si="0"/>
        <v>46</v>
      </c>
      <c r="G53" s="283"/>
    </row>
    <row r="54" spans="1:7" ht="15.75">
      <c r="A54" s="285">
        <v>38</v>
      </c>
      <c r="B54" s="280" t="str">
        <f>Registrazione!B39</f>
        <v>Big Fish Team Pisa</v>
      </c>
      <c r="C54" s="280" t="str">
        <f>Registrazione!C39</f>
        <v>Passera Mirco</v>
      </c>
      <c r="D54" s="281">
        <f>'Prova Sta'!S40</f>
        <v>0</v>
      </c>
      <c r="E54" s="281">
        <f>'Prova Din'!M40</f>
        <v>37.5</v>
      </c>
      <c r="F54" s="282">
        <f t="shared" si="0"/>
        <v>37.5</v>
      </c>
      <c r="G54" s="283"/>
    </row>
  </sheetData>
  <mergeCells count="11">
    <mergeCell ref="A11:F11"/>
    <mergeCell ref="A13:A15"/>
    <mergeCell ref="B13:B15"/>
    <mergeCell ref="C13:C14"/>
    <mergeCell ref="D13:D14"/>
    <mergeCell ref="E13:E14"/>
    <mergeCell ref="F13:F15"/>
    <mergeCell ref="A4:F4"/>
    <mergeCell ref="A5:F5"/>
    <mergeCell ref="A6:F6"/>
    <mergeCell ref="A7:F7"/>
  </mergeCells>
  <printOptions gridLines="1" horizontalCentered="1"/>
  <pageMargins left="0.3541666666666667" right="0.39375" top="0.5201388888888889" bottom="0.7875" header="0.27569444444444446" footer="0.31527777777777777"/>
  <pageSetup fitToHeight="0" horizontalDpi="300" verticalDpi="300" orientation="portrait" paperSize="9" scale="80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2">
      <selection activeCell="C33" sqref="C33"/>
    </sheetView>
  </sheetViews>
  <sheetFormatPr defaultColWidth="9.140625" defaultRowHeight="12.75"/>
  <cols>
    <col min="1" max="1" width="6.00390625" style="239" customWidth="1"/>
    <col min="2" max="2" width="36.421875" style="239" customWidth="1"/>
    <col min="3" max="3" width="20.57421875" style="239" customWidth="1"/>
    <col min="4" max="4" width="24.8515625" style="239" customWidth="1"/>
    <col min="5" max="5" width="23.00390625" style="240" customWidth="1"/>
    <col min="6" max="6" width="8.28125" style="239" customWidth="1"/>
    <col min="7" max="16384" width="9.00390625" style="238" customWidth="1"/>
  </cols>
  <sheetData>
    <row r="1" spans="1:6" s="191" customFormat="1" ht="12.75">
      <c r="A1" s="189"/>
      <c r="B1" s="189"/>
      <c r="C1" s="189"/>
      <c r="D1" s="189"/>
      <c r="E1" s="190"/>
      <c r="F1" s="189"/>
    </row>
    <row r="2" spans="1:6" s="196" customFormat="1" ht="12.75" customHeight="1">
      <c r="A2" s="192"/>
      <c r="B2" s="193"/>
      <c r="C2" s="193"/>
      <c r="D2" s="193"/>
      <c r="E2" s="194"/>
      <c r="F2" s="195"/>
    </row>
    <row r="3" spans="1:6" s="196" customFormat="1" ht="9" customHeight="1">
      <c r="A3" s="197"/>
      <c r="B3" s="197"/>
      <c r="C3" s="197"/>
      <c r="D3" s="197"/>
      <c r="E3" s="197"/>
      <c r="F3" s="195"/>
    </row>
    <row r="4" spans="1:6" s="200" customFormat="1" ht="27" customHeight="1">
      <c r="A4" s="198" t="str">
        <f>Registrazione!A4</f>
        <v>"1° TROFEO CITTA' DI PISA 2004"</v>
      </c>
      <c r="B4" s="198"/>
      <c r="C4" s="198"/>
      <c r="D4" s="198"/>
      <c r="E4" s="198"/>
      <c r="F4" s="199"/>
    </row>
    <row r="5" spans="1:6" s="203" customFormat="1" ht="15.75">
      <c r="A5" s="201" t="str">
        <f>Registrazione!A5</f>
        <v>Associazione Sportiva Centro Sub Pisa</v>
      </c>
      <c r="B5" s="201"/>
      <c r="C5" s="201"/>
      <c r="D5" s="201"/>
      <c r="E5" s="201"/>
      <c r="F5" s="202"/>
    </row>
    <row r="6" spans="1:6" s="206" customFormat="1" ht="12.75">
      <c r="A6" s="204" t="str">
        <f>Registrazione!A6</f>
        <v>CASCINA (PI) - 31 Ottobre 2004</v>
      </c>
      <c r="B6" s="204"/>
      <c r="C6" s="204"/>
      <c r="D6" s="204"/>
      <c r="E6" s="204"/>
      <c r="F6" s="205"/>
    </row>
    <row r="7" spans="1:6" s="206" customFormat="1" ht="12.75">
      <c r="A7" s="207"/>
      <c r="B7" s="207"/>
      <c r="C7" s="207"/>
      <c r="D7" s="207"/>
      <c r="E7" s="207"/>
      <c r="F7" s="205"/>
    </row>
    <row r="8" spans="1:6" s="206" customFormat="1" ht="7.5" customHeight="1">
      <c r="A8" s="208"/>
      <c r="B8" s="209"/>
      <c r="C8" s="209"/>
      <c r="D8" s="209"/>
      <c r="E8" s="210"/>
      <c r="F8" s="205"/>
    </row>
    <row r="9" spans="1:6" s="206" customFormat="1" ht="12.75">
      <c r="A9" s="211"/>
      <c r="B9" s="212"/>
      <c r="C9" s="212"/>
      <c r="D9" s="212"/>
      <c r="E9" s="213"/>
      <c r="F9" s="205"/>
    </row>
    <row r="10" spans="1:6" s="206" customFormat="1" ht="6.75" customHeight="1">
      <c r="A10" s="208"/>
      <c r="B10" s="209"/>
      <c r="C10" s="209"/>
      <c r="D10" s="209"/>
      <c r="E10" s="214"/>
      <c r="F10" s="205"/>
    </row>
    <row r="11" spans="1:6" s="217" customFormat="1" ht="18">
      <c r="A11" s="215" t="s">
        <v>301</v>
      </c>
      <c r="B11" s="215"/>
      <c r="C11" s="215"/>
      <c r="D11" s="215"/>
      <c r="E11" s="215"/>
      <c r="F11" s="216"/>
    </row>
    <row r="12" spans="1:6" s="217" customFormat="1" ht="7.5" customHeight="1">
      <c r="A12" s="218"/>
      <c r="B12" s="219"/>
      <c r="C12" s="219"/>
      <c r="D12" s="219"/>
      <c r="E12" s="220"/>
      <c r="F12" s="221"/>
    </row>
    <row r="13" spans="1:6" s="227" customFormat="1" ht="69" customHeight="1">
      <c r="A13" s="222"/>
      <c r="B13" s="223" t="s">
        <v>302</v>
      </c>
      <c r="C13" s="224" t="s">
        <v>303</v>
      </c>
      <c r="D13" s="224" t="s">
        <v>304</v>
      </c>
      <c r="E13" s="225" t="s">
        <v>166</v>
      </c>
      <c r="F13" s="226"/>
    </row>
    <row r="14" spans="1:6" s="230" customFormat="1" ht="5.25" customHeight="1">
      <c r="A14" s="228"/>
      <c r="B14" s="228"/>
      <c r="C14" s="228"/>
      <c r="D14" s="228"/>
      <c r="E14" s="228"/>
      <c r="F14" s="229"/>
    </row>
    <row r="15" spans="1:6" s="236" customFormat="1" ht="39.75" customHeight="1">
      <c r="A15" s="231">
        <v>1</v>
      </c>
      <c r="B15" s="232" t="str">
        <f>Registrazione!B40</f>
        <v>MC2 SportWay</v>
      </c>
      <c r="C15" s="233">
        <f>'Prova Sta'!U41</f>
        <v>209.60000000000002</v>
      </c>
      <c r="D15" s="233">
        <f>'Prova Din'!O41</f>
        <v>202.5</v>
      </c>
      <c r="E15" s="234">
        <f aca="true" t="shared" si="0" ref="E15:E29">D15+C15</f>
        <v>412.1</v>
      </c>
      <c r="F15" s="235"/>
    </row>
    <row r="16" spans="1:6" s="236" customFormat="1" ht="39.75" customHeight="1">
      <c r="A16" s="231">
        <v>2</v>
      </c>
      <c r="B16" s="232" t="str">
        <f>Registrazione!B49</f>
        <v>Battaglia Team</v>
      </c>
      <c r="C16" s="233">
        <f>'Prova Sta'!U50</f>
        <v>192.20000000000002</v>
      </c>
      <c r="D16" s="233">
        <f>'Prova Din'!O50</f>
        <v>163</v>
      </c>
      <c r="E16" s="234">
        <f t="shared" si="0"/>
        <v>355.20000000000005</v>
      </c>
      <c r="F16" s="237"/>
    </row>
    <row r="17" spans="1:6" s="236" customFormat="1" ht="39.75" customHeight="1">
      <c r="A17" s="231">
        <v>3</v>
      </c>
      <c r="B17" s="232" t="str">
        <f>Registrazione!B25</f>
        <v>Centro Sub Pisa</v>
      </c>
      <c r="C17" s="233">
        <f>'Prova Sta'!U26</f>
        <v>177.8</v>
      </c>
      <c r="D17" s="233">
        <f>'Prova Din'!O26</f>
        <v>125</v>
      </c>
      <c r="E17" s="234">
        <f t="shared" si="0"/>
        <v>302.8</v>
      </c>
      <c r="F17" s="237"/>
    </row>
    <row r="18" spans="1:6" ht="39.75" customHeight="1">
      <c r="A18" s="231">
        <v>4</v>
      </c>
      <c r="B18" s="232" t="str">
        <f>Registrazione!B34</f>
        <v>Sea Project</v>
      </c>
      <c r="C18" s="233">
        <f>'Prova Sta'!U35</f>
        <v>163.20000000000002</v>
      </c>
      <c r="D18" s="233">
        <f>'Prova Din'!O35</f>
        <v>120</v>
      </c>
      <c r="E18" s="234">
        <f t="shared" si="0"/>
        <v>283.20000000000005</v>
      </c>
      <c r="F18" s="237"/>
    </row>
    <row r="19" spans="1:6" ht="39.75" customHeight="1">
      <c r="A19" s="231">
        <v>5</v>
      </c>
      <c r="B19" s="232" t="str">
        <f>Registrazione!B31</f>
        <v>Plus Ultra</v>
      </c>
      <c r="C19" s="233">
        <f>'Prova Sta'!U32</f>
        <v>172</v>
      </c>
      <c r="D19" s="233">
        <f>'Prova Din'!O32</f>
        <v>94.5</v>
      </c>
      <c r="E19" s="234">
        <f t="shared" si="0"/>
        <v>266.5</v>
      </c>
      <c r="F19" s="237"/>
    </row>
    <row r="20" spans="1:6" ht="39.75" customHeight="1">
      <c r="A20" s="231">
        <v>6</v>
      </c>
      <c r="B20" s="232" t="str">
        <f>Registrazione!B46</f>
        <v>Chiomi Team</v>
      </c>
      <c r="C20" s="233">
        <f>'Prova Sta'!U47</f>
        <v>171.60000000000002</v>
      </c>
      <c r="D20" s="233">
        <f>'Prova Din'!O47</f>
        <v>93</v>
      </c>
      <c r="E20" s="234">
        <f t="shared" si="0"/>
        <v>264.6</v>
      </c>
      <c r="F20" s="237"/>
    </row>
    <row r="21" spans="1:6" ht="39.75" customHeight="1">
      <c r="A21" s="231">
        <v>7</v>
      </c>
      <c r="B21" s="232" t="str">
        <f>Registrazione!B43</f>
        <v>Apnea Firenze</v>
      </c>
      <c r="C21" s="233">
        <f>'Prova Sta'!U44</f>
        <v>120.4</v>
      </c>
      <c r="D21" s="233">
        <f>'Prova Din'!O44</f>
        <v>119.5</v>
      </c>
      <c r="E21" s="234">
        <f t="shared" si="0"/>
        <v>239.9</v>
      </c>
      <c r="F21" s="237"/>
    </row>
    <row r="22" spans="1:6" ht="39.75" customHeight="1">
      <c r="A22" s="231">
        <v>8</v>
      </c>
      <c r="B22" s="232" t="str">
        <f>Registrazione!B16</f>
        <v>AAC2 Barracuda C. Bergamo</v>
      </c>
      <c r="C22" s="233">
        <f>'Prova Sta'!U17</f>
        <v>152.20000000000002</v>
      </c>
      <c r="D22" s="233">
        <f>'Prova Din'!O17</f>
        <v>61</v>
      </c>
      <c r="E22" s="234">
        <f t="shared" si="0"/>
        <v>213.20000000000002</v>
      </c>
      <c r="F22" s="237"/>
    </row>
    <row r="23" spans="1:6" ht="39.75" customHeight="1">
      <c r="A23" s="231">
        <v>9</v>
      </c>
      <c r="B23" s="232" t="str">
        <f>Registrazione!B22</f>
        <v>Centro Sub Pisa 2</v>
      </c>
      <c r="C23" s="233">
        <f>'Prova Sta'!U23</f>
        <v>103.8</v>
      </c>
      <c r="D23" s="233">
        <f>'Prova Din'!O23</f>
        <v>74.5</v>
      </c>
      <c r="E23" s="234">
        <f t="shared" si="0"/>
        <v>178.3</v>
      </c>
      <c r="F23" s="237"/>
    </row>
    <row r="24" spans="1:6" ht="39.75" customHeight="1">
      <c r="A24" s="231">
        <v>10</v>
      </c>
      <c r="B24" s="232" t="str">
        <f>Registrazione!B28</f>
        <v>Tresse Diving Club M1</v>
      </c>
      <c r="C24" s="233">
        <f>'Prova Sta'!U29</f>
        <v>112.4</v>
      </c>
      <c r="D24" s="233">
        <f>'Prova Din'!O29</f>
        <v>28</v>
      </c>
      <c r="E24" s="234">
        <f t="shared" si="0"/>
        <v>140.4</v>
      </c>
      <c r="F24" s="237"/>
    </row>
    <row r="25" spans="1:6" ht="39.75" customHeight="1">
      <c r="A25" s="231">
        <v>11</v>
      </c>
      <c r="B25" s="232" t="str">
        <f>Registrazione!B37</f>
        <v>Big Fish Team Pisa</v>
      </c>
      <c r="C25" s="233">
        <f>'Prova Sta'!U38</f>
        <v>0</v>
      </c>
      <c r="D25" s="233">
        <f>'Prova Din'!O38</f>
        <v>139</v>
      </c>
      <c r="E25" s="234">
        <f t="shared" si="0"/>
        <v>139</v>
      </c>
      <c r="F25" s="237"/>
    </row>
    <row r="26" spans="1:6" s="246" customFormat="1" ht="39.75" customHeight="1">
      <c r="A26" s="241">
        <v>12</v>
      </c>
      <c r="B26" s="242" t="str">
        <f>Registrazione!B19</f>
        <v>Lega Navale Sez. di Quinto</v>
      </c>
      <c r="C26" s="243">
        <f>'Prova Sta'!U20</f>
        <v>79.2</v>
      </c>
      <c r="D26" s="243">
        <f>'Prova Din'!O20</f>
        <v>58.5</v>
      </c>
      <c r="E26" s="244">
        <f t="shared" si="0"/>
        <v>137.7</v>
      </c>
      <c r="F26" s="245"/>
    </row>
    <row r="27" spans="1:6" s="246" customFormat="1" ht="39.75" customHeight="1">
      <c r="A27" s="241">
        <v>13</v>
      </c>
      <c r="B27" s="242" t="str">
        <f>Registrazione!B54</f>
        <v>Tresse Diving Club</v>
      </c>
      <c r="C27" s="243">
        <f>'Prova Sta'!U55</f>
        <v>0</v>
      </c>
      <c r="D27" s="243">
        <f>'Prova Din'!O55</f>
        <v>131</v>
      </c>
      <c r="E27" s="244">
        <f t="shared" si="0"/>
        <v>131</v>
      </c>
      <c r="F27" s="245"/>
    </row>
    <row r="28" spans="1:6" s="246" customFormat="1" ht="39.75" customHeight="1">
      <c r="A28" s="241">
        <v>14</v>
      </c>
      <c r="B28" s="242" t="str">
        <f>Registrazione!B56</f>
        <v>Blumood</v>
      </c>
      <c r="C28" s="243">
        <f>'Prova Sta'!U57</f>
        <v>54.400000000000006</v>
      </c>
      <c r="D28" s="243">
        <f>'Prova Din'!O57</f>
        <v>40.5</v>
      </c>
      <c r="E28" s="244">
        <f t="shared" si="0"/>
        <v>94.9</v>
      </c>
      <c r="F28" s="245"/>
    </row>
    <row r="29" spans="1:6" ht="39.75" customHeight="1">
      <c r="A29" s="231">
        <v>15</v>
      </c>
      <c r="B29" s="280"/>
      <c r="C29" s="233">
        <f>'Prova Sta'!U53</f>
        <v>55</v>
      </c>
      <c r="D29" s="233">
        <f>'Prova Din'!O53</f>
        <v>28</v>
      </c>
      <c r="E29" s="234">
        <f t="shared" si="0"/>
        <v>83</v>
      </c>
      <c r="F29" s="237"/>
    </row>
  </sheetData>
  <mergeCells count="7">
    <mergeCell ref="A7:E7"/>
    <mergeCell ref="A11:E11"/>
    <mergeCell ref="A14:E14"/>
    <mergeCell ref="A3:E3"/>
    <mergeCell ref="A4:E4"/>
    <mergeCell ref="A5:E5"/>
    <mergeCell ref="A6:E6"/>
  </mergeCells>
  <printOptions gridLines="1" horizontalCentered="1"/>
  <pageMargins left="0.3541666666666667" right="0.39375" top="0.55" bottom="0.7875" header="0.27569444444444446" footer="0.31527777777777777"/>
  <pageSetup fitToHeight="0" horizontalDpi="300" verticalDpi="300" orientation="portrait" paperSize="9" scale="80"/>
  <headerFooter alignWithMargins="0">
    <oddHeader>&amp;L&amp;"Arial,Grassetto"&amp;12&amp;D&amp;C&amp;"Arial,Grassetto"&amp;12COMUNICATO GIURIA&amp;R&amp;"Arial,Grassetto"&amp;12ORA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Cassanmagnago Arch. Aristide</dc:creator>
  <cp:keywords/>
  <dc:description/>
  <cp:lastModifiedBy> </cp:lastModifiedBy>
  <cp:lastPrinted>2004-10-31T16:54:58Z</cp:lastPrinted>
  <dcterms:created xsi:type="dcterms:W3CDTF">2002-10-10T10:39:59Z</dcterms:created>
  <dcterms:modified xsi:type="dcterms:W3CDTF">2004-11-02T11:11:15Z</dcterms:modified>
  <cp:category/>
  <cp:version/>
  <cp:contentType/>
  <cp:contentStatus/>
  <cp:revision>7</cp:revision>
</cp:coreProperties>
</file>